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50"/>
  </bookViews>
  <sheets>
    <sheet name="集計表" sheetId="5" r:id="rId1"/>
    <sheet name="省エネ手法" sheetId="6" r:id="rId2"/>
  </sheets>
  <definedNames>
    <definedName name="_xlnm.Print_Area" localSheetId="0">集計表!$A$1:$M$61</definedName>
  </definedNames>
  <calcPr calcId="152511"/>
</workbook>
</file>

<file path=xl/calcChain.xml><?xml version="1.0" encoding="utf-8"?>
<calcChain xmlns="http://schemas.openxmlformats.org/spreadsheetml/2006/main">
  <c r="D45" i="5" l="1"/>
  <c r="E17" i="5"/>
  <c r="I24" i="5" s="1"/>
  <c r="E16" i="5"/>
  <c r="H22" i="5" s="1"/>
  <c r="I22" i="5" s="1"/>
  <c r="E15" i="5"/>
  <c r="E14" i="5"/>
  <c r="H24" i="5" l="1"/>
  <c r="H9" i="5" l="1"/>
  <c r="H8" i="5"/>
  <c r="H7" i="5"/>
  <c r="H6" i="5"/>
  <c r="H5" i="5"/>
  <c r="G9" i="5" l="1"/>
  <c r="G8" i="5"/>
  <c r="G7" i="5"/>
  <c r="G6" i="5"/>
  <c r="G5" i="5"/>
  <c r="D57" i="5" l="1"/>
  <c r="D56" i="5"/>
  <c r="D55" i="5"/>
  <c r="D54" i="5"/>
  <c r="D53" i="5"/>
  <c r="D52" i="5"/>
  <c r="F60" i="5" l="1"/>
  <c r="F59" i="5" l="1"/>
  <c r="D24" i="5" l="1"/>
  <c r="E24" i="5" s="1"/>
  <c r="F21" i="5"/>
  <c r="G21" i="5" s="1"/>
  <c r="D60" i="5" l="1"/>
  <c r="D42" i="5" l="1"/>
  <c r="L40" i="5" s="1"/>
  <c r="D40" i="5" l="1"/>
  <c r="G38" i="5" s="1"/>
  <c r="D59" i="5"/>
  <c r="J25" i="5"/>
  <c r="F32" i="5" s="1"/>
  <c r="J24" i="5"/>
  <c r="F31" i="5" s="1"/>
  <c r="J23" i="5"/>
  <c r="F30" i="5" s="1"/>
  <c r="J22" i="5"/>
  <c r="F29" i="5" s="1"/>
  <c r="AD198" i="5" l="1"/>
  <c r="AD197" i="5"/>
  <c r="G30" i="5" s="1"/>
  <c r="H30" i="5"/>
  <c r="H31" i="5"/>
  <c r="I31" i="5" s="1"/>
  <c r="G31" i="5"/>
  <c r="H32" i="5"/>
  <c r="I32" i="5" s="1"/>
  <c r="G32" i="5"/>
  <c r="AD196" i="5"/>
  <c r="AD195" i="5"/>
  <c r="G29" i="5" s="1"/>
  <c r="H29" i="5"/>
  <c r="D83" i="6" s="1"/>
  <c r="E83" i="6" s="1"/>
  <c r="D96" i="6"/>
  <c r="D95" i="6"/>
  <c r="D85" i="6"/>
  <c r="E85" i="6" s="1"/>
  <c r="D98" i="6"/>
  <c r="D97" i="6"/>
  <c r="C38" i="5"/>
  <c r="E52" i="5"/>
  <c r="J21" i="5"/>
  <c r="E56" i="5"/>
  <c r="E55" i="5"/>
  <c r="E54" i="5"/>
  <c r="AD185" i="5" l="1"/>
  <c r="AE185" i="5" s="1"/>
  <c r="AD184" i="5"/>
  <c r="AE184" i="5" s="1"/>
  <c r="I30" i="5" s="1"/>
  <c r="AD182" i="5"/>
  <c r="AE182" i="5" s="1"/>
  <c r="I29" i="5" s="1"/>
  <c r="AD183" i="5"/>
  <c r="AE183" i="5" s="1"/>
  <c r="D82" i="6"/>
  <c r="E82" i="6" s="1"/>
  <c r="D84" i="6"/>
  <c r="E84" i="6"/>
  <c r="F28" i="5"/>
  <c r="H28" i="5" s="1"/>
  <c r="I28" i="5" s="1"/>
  <c r="F53" i="5"/>
  <c r="F56" i="5"/>
  <c r="F55" i="5"/>
  <c r="F58" i="5"/>
  <c r="E53" i="5"/>
  <c r="E61" i="5" s="1"/>
  <c r="H10" i="5"/>
  <c r="I33" i="5" l="1"/>
  <c r="F57" i="5" s="1"/>
  <c r="G28" i="5"/>
  <c r="F52" i="5" s="1"/>
  <c r="F54" i="5"/>
  <c r="F61" i="5" l="1"/>
  <c r="G52" i="5" s="1"/>
</calcChain>
</file>

<file path=xl/sharedStrings.xml><?xml version="1.0" encoding="utf-8"?>
<sst xmlns="http://schemas.openxmlformats.org/spreadsheetml/2006/main" count="360" uniqueCount="160">
  <si>
    <t>用途別</t>
    <rPh sb="0" eb="2">
      <t>ヨウト</t>
    </rPh>
    <rPh sb="2" eb="3">
      <t>ベツ</t>
    </rPh>
    <phoneticPr fontId="1"/>
  </si>
  <si>
    <t>住宅面積[m2]</t>
    <rPh sb="0" eb="2">
      <t>ジュウタク</t>
    </rPh>
    <rPh sb="2" eb="4">
      <t>メンセキ</t>
    </rPh>
    <phoneticPr fontId="1"/>
  </si>
  <si>
    <t>「自立循環型住宅への設計ガイドライン」による省エネの取組み</t>
    <rPh sb="1" eb="3">
      <t>ジリツ</t>
    </rPh>
    <rPh sb="3" eb="6">
      <t>ジュンカンガタ</t>
    </rPh>
    <rPh sb="6" eb="8">
      <t>ジュウタク</t>
    </rPh>
    <rPh sb="10" eb="12">
      <t>セッケイ</t>
    </rPh>
    <rPh sb="22" eb="23">
      <t>ショウ</t>
    </rPh>
    <rPh sb="26" eb="28">
      <t>トリク</t>
    </rPh>
    <phoneticPr fontId="1"/>
  </si>
  <si>
    <t>削減率
[%]</t>
    <rPh sb="0" eb="2">
      <t>サクゲン</t>
    </rPh>
    <rPh sb="2" eb="3">
      <t>リツ</t>
    </rPh>
    <phoneticPr fontId="1"/>
  </si>
  <si>
    <t>（省エネ性能向上）</t>
    <rPh sb="1" eb="2">
      <t>ショウ</t>
    </rPh>
    <rPh sb="4" eb="6">
      <t>セイノウ</t>
    </rPh>
    <rPh sb="6" eb="8">
      <t>コウジョウ</t>
    </rPh>
    <phoneticPr fontId="1"/>
  </si>
  <si>
    <t>一次エネルギー
消費量
[MJ/m2・年]</t>
    <rPh sb="0" eb="2">
      <t>イチジ</t>
    </rPh>
    <rPh sb="8" eb="11">
      <t>ショウヒリョウ</t>
    </rPh>
    <phoneticPr fontId="1"/>
  </si>
  <si>
    <t>第３章
自然エネルギー
活用技術</t>
    <rPh sb="0" eb="1">
      <t>ダイ</t>
    </rPh>
    <rPh sb="2" eb="3">
      <t>ショウ</t>
    </rPh>
    <rPh sb="4" eb="6">
      <t>シゼン</t>
    </rPh>
    <rPh sb="12" eb="14">
      <t>カツヨウ</t>
    </rPh>
    <rPh sb="14" eb="16">
      <t>ギジュツ</t>
    </rPh>
    <phoneticPr fontId="1"/>
  </si>
  <si>
    <t>第４章
建物外皮の
熱遮断技術</t>
    <rPh sb="0" eb="1">
      <t>ダイ</t>
    </rPh>
    <rPh sb="2" eb="3">
      <t>ショウ</t>
    </rPh>
    <rPh sb="4" eb="6">
      <t>タテモノ</t>
    </rPh>
    <rPh sb="6" eb="8">
      <t>ガイヒ</t>
    </rPh>
    <rPh sb="10" eb="11">
      <t>ネツ</t>
    </rPh>
    <rPh sb="11" eb="13">
      <t>シャダン</t>
    </rPh>
    <rPh sb="13" eb="15">
      <t>ギジュツ</t>
    </rPh>
    <phoneticPr fontId="1"/>
  </si>
  <si>
    <t>第５章
省エネルギー
設備技術</t>
    <rPh sb="0" eb="1">
      <t>ダイ</t>
    </rPh>
    <rPh sb="2" eb="3">
      <t>ショウ</t>
    </rPh>
    <rPh sb="4" eb="5">
      <t>ショウ</t>
    </rPh>
    <rPh sb="11" eb="13">
      <t>セツビ</t>
    </rPh>
    <rPh sb="13" eb="15">
      <t>ギジュツ</t>
    </rPh>
    <phoneticPr fontId="1"/>
  </si>
  <si>
    <t>ベースライン
CO2排出量
[t-CO2/戸・年]</t>
    <rPh sb="10" eb="12">
      <t>ハイシュツ</t>
    </rPh>
    <rPh sb="12" eb="13">
      <t>リョウ</t>
    </rPh>
    <rPh sb="21" eb="22">
      <t>コ</t>
    </rPh>
    <rPh sb="23" eb="24">
      <t>ネン</t>
    </rPh>
    <phoneticPr fontId="1"/>
  </si>
  <si>
    <t>対策後の
CO2排出量
[t-CO2/戸・年]</t>
    <rPh sb="0" eb="2">
      <t>タイサク</t>
    </rPh>
    <rPh sb="2" eb="3">
      <t>ゴ</t>
    </rPh>
    <rPh sb="8" eb="10">
      <t>ハイシュツ</t>
    </rPh>
    <rPh sb="10" eb="11">
      <t>リョウ</t>
    </rPh>
    <rPh sb="19" eb="20">
      <t>コ</t>
    </rPh>
    <rPh sb="21" eb="22">
      <t>ネン</t>
    </rPh>
    <phoneticPr fontId="1"/>
  </si>
  <si>
    <t>省エネ</t>
    <rPh sb="0" eb="1">
      <t>ショウ</t>
    </rPh>
    <phoneticPr fontId="1"/>
  </si>
  <si>
    <t>「暖冷房設備」
「家電」の取り扱い</t>
    <rPh sb="1" eb="2">
      <t>ダン</t>
    </rPh>
    <rPh sb="2" eb="4">
      <t>レイボウ</t>
    </rPh>
    <rPh sb="4" eb="6">
      <t>セツビ</t>
    </rPh>
    <rPh sb="9" eb="11">
      <t>カデン</t>
    </rPh>
    <rPh sb="13" eb="14">
      <t>ト</t>
    </rPh>
    <rPh sb="15" eb="16">
      <t>アツカ</t>
    </rPh>
    <phoneticPr fontId="1"/>
  </si>
  <si>
    <t>×</t>
    <phoneticPr fontId="1"/>
  </si>
  <si>
    <t>＝</t>
    <phoneticPr fontId="1"/>
  </si>
  <si>
    <t>÷</t>
    <phoneticPr fontId="1"/>
  </si>
  <si>
    <t>　（１</t>
    <phoneticPr fontId="1"/>
  </si>
  <si>
    <t>－</t>
    <phoneticPr fontId="1"/>
  </si>
  <si>
    <t>５　創エネによるCO2削減量</t>
    <rPh sb="2" eb="3">
      <t>ソウ</t>
    </rPh>
    <rPh sb="11" eb="13">
      <t>サクゲン</t>
    </rPh>
    <rPh sb="13" eb="14">
      <t>リョウ</t>
    </rPh>
    <phoneticPr fontId="1"/>
  </si>
  <si>
    <t>（１）　太陽光発電設備を設置する場合</t>
    <rPh sb="4" eb="7">
      <t>タイヨウコウ</t>
    </rPh>
    <rPh sb="7" eb="9">
      <t>ハツデン</t>
    </rPh>
    <rPh sb="9" eb="11">
      <t>セツビ</t>
    </rPh>
    <rPh sb="12" eb="14">
      <t>セッチ</t>
    </rPh>
    <rPh sb="16" eb="18">
      <t>バアイ</t>
    </rPh>
    <phoneticPr fontId="1"/>
  </si>
  <si>
    <t>太陽光パネルによるCO2削減量
[kg-CO2/年]</t>
    <rPh sb="0" eb="3">
      <t>タイヨウコウ</t>
    </rPh>
    <rPh sb="12" eb="14">
      <t>サクゲン</t>
    </rPh>
    <rPh sb="14" eb="15">
      <t>リョウ</t>
    </rPh>
    <phoneticPr fontId="1"/>
  </si>
  <si>
    <t>太陽光パネル発電効率
[%]</t>
    <phoneticPr fontId="1"/>
  </si>
  <si>
    <t>補正係数
[%]</t>
    <rPh sb="0" eb="2">
      <t>ホセイ</t>
    </rPh>
    <rPh sb="2" eb="4">
      <t>ケイスウ</t>
    </rPh>
    <phoneticPr fontId="1"/>
  </si>
  <si>
    <t>補正係数
[%]</t>
    <phoneticPr fontId="1"/>
  </si>
  <si>
    <t>3.6
[MJ/kWh]</t>
    <phoneticPr fontId="1"/>
  </si>
  <si>
    <t>（２）　家庭用燃料電池又は家庭用ガスコジェネを設置する場合</t>
    <rPh sb="4" eb="7">
      <t>カテイヨウ</t>
    </rPh>
    <rPh sb="7" eb="9">
      <t>ネンリョウ</t>
    </rPh>
    <rPh sb="9" eb="11">
      <t>デンチ</t>
    </rPh>
    <rPh sb="11" eb="12">
      <t>マタ</t>
    </rPh>
    <rPh sb="13" eb="16">
      <t>カテイヨウ</t>
    </rPh>
    <rPh sb="23" eb="25">
      <t>セッチ</t>
    </rPh>
    <rPh sb="27" eb="29">
      <t>バアイ</t>
    </rPh>
    <phoneticPr fontId="1"/>
  </si>
  <si>
    <t>t-CO2/戸・年</t>
    <rPh sb="6" eb="7">
      <t>コ</t>
    </rPh>
    <rPh sb="8" eb="9">
      <t>ネン</t>
    </rPh>
    <phoneticPr fontId="1"/>
  </si>
  <si>
    <t>（３）　集合住宅で創エネ設備を共有する場合</t>
    <rPh sb="4" eb="6">
      <t>シュウゴウ</t>
    </rPh>
    <rPh sb="6" eb="8">
      <t>ジュウタク</t>
    </rPh>
    <rPh sb="9" eb="10">
      <t>キズ</t>
    </rPh>
    <rPh sb="12" eb="14">
      <t>セツビ</t>
    </rPh>
    <rPh sb="15" eb="17">
      <t>キョウユウ</t>
    </rPh>
    <rPh sb="19" eb="21">
      <t>バアイ</t>
    </rPh>
    <phoneticPr fontId="1"/>
  </si>
  <si>
    <t>４　対策後のCO2排出量（省エネによるCO2削減量及び創エネによるCO2削減量）</t>
    <rPh sb="2" eb="4">
      <t>タイサク</t>
    </rPh>
    <rPh sb="4" eb="5">
      <t>ゴ</t>
    </rPh>
    <rPh sb="9" eb="11">
      <t>ハイシュツ</t>
    </rPh>
    <rPh sb="11" eb="12">
      <t>リョウ</t>
    </rPh>
    <rPh sb="13" eb="14">
      <t>ショウ</t>
    </rPh>
    <rPh sb="22" eb="24">
      <t>サクゲン</t>
    </rPh>
    <rPh sb="24" eb="25">
      <t>リョウ</t>
    </rPh>
    <rPh sb="25" eb="26">
      <t>オヨ</t>
    </rPh>
    <rPh sb="27" eb="28">
      <t>キズ</t>
    </rPh>
    <rPh sb="36" eb="38">
      <t>サクゲン</t>
    </rPh>
    <rPh sb="38" eb="39">
      <t>リョウ</t>
    </rPh>
    <phoneticPr fontId="1"/>
  </si>
  <si>
    <t>（１）　省エネによるCO2削減量</t>
  </si>
  <si>
    <t>３　用途別一次エネルギー消費量とベースラインCO2排出量</t>
    <rPh sb="2" eb="4">
      <t>ヨウト</t>
    </rPh>
    <rPh sb="4" eb="5">
      <t>ベツ</t>
    </rPh>
    <rPh sb="5" eb="7">
      <t>イチジ</t>
    </rPh>
    <rPh sb="12" eb="15">
      <t>ショウヒリョウ</t>
    </rPh>
    <rPh sb="25" eb="27">
      <t>ハイシュツ</t>
    </rPh>
    <rPh sb="27" eb="28">
      <t>リョウ</t>
    </rPh>
    <phoneticPr fontId="1"/>
  </si>
  <si>
    <t>（２）　「冷暖房設備」及び「家電」の取り扱い
（３）　HEMS、BEMSの省エネによるCO2削減量</t>
    <rPh sb="37" eb="38">
      <t>ショウ</t>
    </rPh>
    <rPh sb="46" eb="48">
      <t>サクゲン</t>
    </rPh>
    <rPh sb="48" eb="49">
      <t>リョウ</t>
    </rPh>
    <phoneticPr fontId="1"/>
  </si>
  <si>
    <t>HEMS等</t>
    <rPh sb="4" eb="5">
      <t>トウ</t>
    </rPh>
    <phoneticPr fontId="1"/>
  </si>
  <si>
    <t>７　住宅におけるCO2削減率の集計表</t>
    <rPh sb="2" eb="4">
      <t>ジュウタク</t>
    </rPh>
    <rPh sb="11" eb="13">
      <t>サクゲン</t>
    </rPh>
    <rPh sb="13" eb="14">
      <t>リツ</t>
    </rPh>
    <rPh sb="15" eb="17">
      <t>シュウケイ</t>
    </rPh>
    <rPh sb="17" eb="18">
      <t>ヒョウ</t>
    </rPh>
    <phoneticPr fontId="1"/>
  </si>
  <si>
    <t>創エネ</t>
    <rPh sb="0" eb="1">
      <t>ソウ</t>
    </rPh>
    <phoneticPr fontId="1"/>
  </si>
  <si>
    <t>太陽光</t>
    <rPh sb="0" eb="3">
      <t>タイヨウコウ</t>
    </rPh>
    <phoneticPr fontId="1"/>
  </si>
  <si>
    <t>合計</t>
    <rPh sb="0" eb="2">
      <t>ゴウケイ</t>
    </rPh>
    <phoneticPr fontId="1"/>
  </si>
  <si>
    <t>削減率[%]</t>
    <rPh sb="0" eb="2">
      <t>サクゲン</t>
    </rPh>
    <rPh sb="2" eb="3">
      <t>リツ</t>
    </rPh>
    <phoneticPr fontId="1"/>
  </si>
  <si>
    <t>【住宅におけるCO2削減率の算定方法等について（平成25年11月版）】</t>
    <rPh sb="1" eb="3">
      <t>ジュウタク</t>
    </rPh>
    <rPh sb="10" eb="12">
      <t>サクゲン</t>
    </rPh>
    <rPh sb="12" eb="13">
      <t>リツ</t>
    </rPh>
    <rPh sb="14" eb="16">
      <t>サンテイ</t>
    </rPh>
    <rPh sb="16" eb="19">
      <t>ホウホウトウ</t>
    </rPh>
    <rPh sb="24" eb="26">
      <t>ヘイセイ</t>
    </rPh>
    <rPh sb="28" eb="29">
      <t>ネン</t>
    </rPh>
    <rPh sb="31" eb="32">
      <t>ガツ</t>
    </rPh>
    <rPh sb="32" eb="33">
      <t>バン</t>
    </rPh>
    <phoneticPr fontId="1"/>
  </si>
  <si>
    <t>太陽光発電
電池損失
[%]</t>
    <phoneticPr fontId="1"/>
  </si>
  <si>
    <t>最適角
平均日射量
[MJ/m2・年]</t>
    <phoneticPr fontId="1"/>
  </si>
  <si>
    <t>　　　その他の創エネによるCO2削減量</t>
    <rPh sb="5" eb="6">
      <t>タ</t>
    </rPh>
    <rPh sb="7" eb="8">
      <t>ソウ</t>
    </rPh>
    <rPh sb="16" eb="18">
      <t>サクゲン</t>
    </rPh>
    <rPh sb="18" eb="19">
      <t>リョウ</t>
    </rPh>
    <phoneticPr fontId="1"/>
  </si>
  <si>
    <t>給湯（ガス）</t>
    <rPh sb="0" eb="2">
      <t>キュウトウ</t>
    </rPh>
    <phoneticPr fontId="1"/>
  </si>
  <si>
    <t>厨房（ガス）</t>
    <rPh sb="0" eb="2">
      <t>チュウボウ</t>
    </rPh>
    <phoneticPr fontId="1"/>
  </si>
  <si>
    <t>冷暖房（電気）</t>
    <rPh sb="0" eb="3">
      <t>レイダンボウ</t>
    </rPh>
    <rPh sb="4" eb="6">
      <t>デンキ</t>
    </rPh>
    <phoneticPr fontId="1"/>
  </si>
  <si>
    <t>家電（電気）</t>
    <rPh sb="0" eb="2">
      <t>カデン</t>
    </rPh>
    <rPh sb="3" eb="5">
      <t>デンキ</t>
    </rPh>
    <phoneticPr fontId="1"/>
  </si>
  <si>
    <t>照明（電気）</t>
    <rPh sb="0" eb="2">
      <t>ショウメイ</t>
    </rPh>
    <rPh sb="3" eb="5">
      <t>デンキ</t>
    </rPh>
    <phoneticPr fontId="1"/>
  </si>
  <si>
    <t>レベル０</t>
    <phoneticPr fontId="1"/>
  </si>
  <si>
    <t>レベル１</t>
  </si>
  <si>
    <t>レベル２</t>
  </si>
  <si>
    <t>レベル３</t>
  </si>
  <si>
    <t>削減率[%]</t>
    <rPh sb="0" eb="2">
      <t>サクゲン</t>
    </rPh>
    <rPh sb="2" eb="3">
      <t>リツ</t>
    </rPh>
    <phoneticPr fontId="1"/>
  </si>
  <si>
    <t>従来型</t>
    <rPh sb="0" eb="3">
      <t>ジュウライガタ</t>
    </rPh>
    <phoneticPr fontId="1"/>
  </si>
  <si>
    <t>内容</t>
    <rPh sb="0" eb="2">
      <t>ナイヨウ</t>
    </rPh>
    <phoneticPr fontId="1"/>
  </si>
  <si>
    <t>高効率機器</t>
    <rPh sb="0" eb="3">
      <t>コウコウリツ</t>
    </rPh>
    <rPh sb="3" eb="5">
      <t>キキ</t>
    </rPh>
    <phoneticPr fontId="1"/>
  </si>
  <si>
    <t>高効率機器＋運転・制御</t>
    <rPh sb="0" eb="3">
      <t>コウコウリツ</t>
    </rPh>
    <rPh sb="3" eb="5">
      <t>キキ</t>
    </rPh>
    <rPh sb="6" eb="8">
      <t>ウンテン</t>
    </rPh>
    <rPh sb="9" eb="11">
      <t>セイギョ</t>
    </rPh>
    <phoneticPr fontId="1"/>
  </si>
  <si>
    <t>高効率機器＋運転・制御＋設計</t>
    <rPh sb="0" eb="3">
      <t>コウコウリツ</t>
    </rPh>
    <rPh sb="3" eb="5">
      <t>キキ</t>
    </rPh>
    <rPh sb="6" eb="8">
      <t>ウンテン</t>
    </rPh>
    <rPh sb="9" eb="11">
      <t>セイギョ</t>
    </rPh>
    <rPh sb="12" eb="14">
      <t>セッケイ</t>
    </rPh>
    <phoneticPr fontId="1"/>
  </si>
  <si>
    <t>目標レベル</t>
    <rPh sb="0" eb="2">
      <t>モクヒョウ</t>
    </rPh>
    <phoneticPr fontId="1"/>
  </si>
  <si>
    <t>「「冷暖房設備」及び「家電」の取り扱い」による</t>
    <phoneticPr fontId="1"/>
  </si>
  <si>
    <t>レベル３</t>
    <phoneticPr fontId="1"/>
  </si>
  <si>
    <t>「用途別一次エネルギー消費量」にて該当項目なし</t>
    <rPh sb="1" eb="3">
      <t>ヨウト</t>
    </rPh>
    <rPh sb="3" eb="4">
      <t>ベツ</t>
    </rPh>
    <rPh sb="4" eb="6">
      <t>イチジ</t>
    </rPh>
    <rPh sb="11" eb="14">
      <t>ショウヒリョウ</t>
    </rPh>
    <rPh sb="17" eb="19">
      <t>ガイトウ</t>
    </rPh>
    <rPh sb="19" eb="21">
      <t>コウモク</t>
    </rPh>
    <phoneticPr fontId="1"/>
  </si>
  <si>
    <t>第５章　省エネルギー設備技術</t>
    <rPh sb="0" eb="1">
      <t>ダイ</t>
    </rPh>
    <rPh sb="2" eb="3">
      <t>ショウ</t>
    </rPh>
    <rPh sb="4" eb="5">
      <t>ショウ</t>
    </rPh>
    <rPh sb="10" eb="12">
      <t>セツビ</t>
    </rPh>
    <rPh sb="12" eb="14">
      <t>ギジュツ</t>
    </rPh>
    <phoneticPr fontId="1"/>
  </si>
  <si>
    <t>１　暖冷房設備計画</t>
    <rPh sb="2" eb="3">
      <t>ダン</t>
    </rPh>
    <rPh sb="3" eb="5">
      <t>レイボウ</t>
    </rPh>
    <rPh sb="5" eb="7">
      <t>セツビ</t>
    </rPh>
    <rPh sb="7" eb="9">
      <t>ケイカク</t>
    </rPh>
    <phoneticPr fontId="1"/>
  </si>
  <si>
    <t>２　換気設備計画</t>
    <rPh sb="2" eb="4">
      <t>カンキ</t>
    </rPh>
    <rPh sb="4" eb="6">
      <t>セツビ</t>
    </rPh>
    <rPh sb="6" eb="8">
      <t>ケイカク</t>
    </rPh>
    <phoneticPr fontId="1"/>
  </si>
  <si>
    <t>旧省エネルギー基準(S55)相当</t>
    <rPh sb="0" eb="1">
      <t>キュウ</t>
    </rPh>
    <rPh sb="1" eb="2">
      <t>ショウ</t>
    </rPh>
    <rPh sb="7" eb="9">
      <t>キジュン</t>
    </rPh>
    <rPh sb="14" eb="16">
      <t>ソウトウ</t>
    </rPh>
    <phoneticPr fontId="1"/>
  </si>
  <si>
    <t>新省エネルギー基準(H4)相当</t>
    <rPh sb="0" eb="1">
      <t>シン</t>
    </rPh>
    <rPh sb="1" eb="2">
      <t>ショウ</t>
    </rPh>
    <rPh sb="7" eb="9">
      <t>キジュン</t>
    </rPh>
    <rPh sb="13" eb="15">
      <t>ソウトウ</t>
    </rPh>
    <phoneticPr fontId="1"/>
  </si>
  <si>
    <t>新省エネルギー基準(H4)相当～次世代省エネルギー基準(H11)相当</t>
    <rPh sb="0" eb="1">
      <t>シン</t>
    </rPh>
    <rPh sb="1" eb="2">
      <t>ショウ</t>
    </rPh>
    <rPh sb="7" eb="9">
      <t>キジュン</t>
    </rPh>
    <rPh sb="13" eb="15">
      <t>ソウトウ</t>
    </rPh>
    <rPh sb="16" eb="19">
      <t>ジセダイ</t>
    </rPh>
    <rPh sb="19" eb="20">
      <t>ショウ</t>
    </rPh>
    <rPh sb="25" eb="27">
      <t>キジュン</t>
    </rPh>
    <rPh sb="32" eb="34">
      <t>ソウトウ</t>
    </rPh>
    <phoneticPr fontId="1"/>
  </si>
  <si>
    <t>次世代省エネルギー基準(H11)相当</t>
    <rPh sb="0" eb="3">
      <t>ジセダイ</t>
    </rPh>
    <rPh sb="3" eb="4">
      <t>ショウ</t>
    </rPh>
    <rPh sb="9" eb="11">
      <t>キジュン</t>
    </rPh>
    <rPh sb="16" eb="18">
      <t>ソウトウ</t>
    </rPh>
    <phoneticPr fontId="1"/>
  </si>
  <si>
    <t>次世代省エネルギー基準(H11)を超える</t>
    <rPh sb="0" eb="3">
      <t>ジセダイ</t>
    </rPh>
    <rPh sb="3" eb="4">
      <t>ショウ</t>
    </rPh>
    <rPh sb="9" eb="11">
      <t>キジュン</t>
    </rPh>
    <rPh sb="17" eb="18">
      <t>コ</t>
    </rPh>
    <phoneticPr fontId="1"/>
  </si>
  <si>
    <t>２　日射遮蔽手法</t>
    <rPh sb="2" eb="4">
      <t>ニッシャ</t>
    </rPh>
    <rPh sb="4" eb="6">
      <t>シャヘイ</t>
    </rPh>
    <rPh sb="6" eb="8">
      <t>シュホウ</t>
    </rPh>
    <phoneticPr fontId="1"/>
  </si>
  <si>
    <t>第３章　自然エネルギー活用技術</t>
    <rPh sb="4" eb="6">
      <t>シゼン</t>
    </rPh>
    <rPh sb="11" eb="13">
      <t>カツヨウ</t>
    </rPh>
    <rPh sb="13" eb="15">
      <t>ギジュツ</t>
    </rPh>
    <phoneticPr fontId="1"/>
  </si>
  <si>
    <t>第４章　建物外皮の熱遮断技術</t>
    <rPh sb="4" eb="6">
      <t>タテモノ</t>
    </rPh>
    <rPh sb="6" eb="8">
      <t>ガイヒ</t>
    </rPh>
    <rPh sb="9" eb="10">
      <t>ネツ</t>
    </rPh>
    <rPh sb="10" eb="12">
      <t>シャダン</t>
    </rPh>
    <rPh sb="12" eb="14">
      <t>ギジュツ</t>
    </rPh>
    <phoneticPr fontId="1"/>
  </si>
  <si>
    <t>５　高効率家電機器の導入</t>
    <rPh sb="2" eb="5">
      <t>コウコウリツ</t>
    </rPh>
    <rPh sb="5" eb="7">
      <t>カデン</t>
    </rPh>
    <rPh sb="7" eb="9">
      <t>キキ</t>
    </rPh>
    <rPh sb="10" eb="12">
      <t>ドウニュウ</t>
    </rPh>
    <phoneticPr fontId="1"/>
  </si>
  <si>
    <t>６　水と生ゴミの処理と効率的利用</t>
    <rPh sb="2" eb="3">
      <t>ミズ</t>
    </rPh>
    <rPh sb="4" eb="5">
      <t>ナマ</t>
    </rPh>
    <rPh sb="8" eb="10">
      <t>ショリ</t>
    </rPh>
    <rPh sb="11" eb="14">
      <t>コウリツテキ</t>
    </rPh>
    <rPh sb="14" eb="16">
      <t>リヨウ</t>
    </rPh>
    <phoneticPr fontId="1"/>
  </si>
  <si>
    <t>１　自然風の利用</t>
    <rPh sb="2" eb="4">
      <t>シゼン</t>
    </rPh>
    <rPh sb="4" eb="5">
      <t>フウ</t>
    </rPh>
    <rPh sb="6" eb="8">
      <t>リヨウ</t>
    </rPh>
    <phoneticPr fontId="1"/>
  </si>
  <si>
    <t>３　太陽光発電（太陽光の利用・２）</t>
    <rPh sb="2" eb="5">
      <t>タイヨウコウ</t>
    </rPh>
    <rPh sb="5" eb="7">
      <t>ハツデン</t>
    </rPh>
    <rPh sb="8" eb="11">
      <t>タイヨウコウ</t>
    </rPh>
    <rPh sb="12" eb="14">
      <t>リヨウ</t>
    </rPh>
    <phoneticPr fontId="1"/>
  </si>
  <si>
    <t>４　日射熱の利用（太陽熱の利用・１）</t>
    <rPh sb="2" eb="4">
      <t>ニッシャ</t>
    </rPh>
    <rPh sb="4" eb="5">
      <t>ネツ</t>
    </rPh>
    <rPh sb="6" eb="8">
      <t>リヨウ</t>
    </rPh>
    <rPh sb="9" eb="12">
      <t>タイヨウネツ</t>
    </rPh>
    <rPh sb="13" eb="15">
      <t>リヨウ</t>
    </rPh>
    <phoneticPr fontId="1"/>
  </si>
  <si>
    <t>５　太陽熱給湯（太陽熱の利用・２）</t>
    <rPh sb="2" eb="5">
      <t>タイヨウネツ</t>
    </rPh>
    <rPh sb="5" eb="7">
      <t>キュウトウ</t>
    </rPh>
    <rPh sb="8" eb="11">
      <t>タイヨウネツ</t>
    </rPh>
    <rPh sb="12" eb="14">
      <t>リヨウ</t>
    </rPh>
    <phoneticPr fontId="1"/>
  </si>
  <si>
    <t>太陽光の利用が困難な過密・高層型の立地＋建築基準法相当</t>
    <rPh sb="0" eb="3">
      <t>タイヨウコウ</t>
    </rPh>
    <rPh sb="4" eb="6">
      <t>リヨウ</t>
    </rPh>
    <rPh sb="7" eb="9">
      <t>コンナン</t>
    </rPh>
    <rPh sb="10" eb="12">
      <t>カミツ</t>
    </rPh>
    <rPh sb="13" eb="15">
      <t>コウソウ</t>
    </rPh>
    <rPh sb="15" eb="16">
      <t>ガタ</t>
    </rPh>
    <rPh sb="17" eb="19">
      <t>リッチ</t>
    </rPh>
    <rPh sb="20" eb="22">
      <t>ケンチク</t>
    </rPh>
    <rPh sb="22" eb="25">
      <t>キジュンホウ</t>
    </rPh>
    <rPh sb="25" eb="27">
      <t>ソウトウ</t>
    </rPh>
    <phoneticPr fontId="1"/>
  </si>
  <si>
    <t>太陽光の利用が困難な過密・高層型の立地＋採光（リビング･ダイニング(２面)、老人室・子供室(２面)、その他の居室(１面)、非居室(全て１面)）</t>
    <phoneticPr fontId="1"/>
  </si>
  <si>
    <t>太陽光の利用に工夫が必要な過密型の立地＋採光（リビング･ダイニング(２面)、老人室・子供室(２面)、その他の居室(１面)、非居室(全て１面)）</t>
    <rPh sb="0" eb="3">
      <t>タイヨウコウ</t>
    </rPh>
    <rPh sb="4" eb="6">
      <t>リヨウ</t>
    </rPh>
    <rPh sb="7" eb="9">
      <t>クフウ</t>
    </rPh>
    <rPh sb="10" eb="12">
      <t>ヒツヨウ</t>
    </rPh>
    <rPh sb="13" eb="15">
      <t>カミツ</t>
    </rPh>
    <rPh sb="15" eb="16">
      <t>ガタ</t>
    </rPh>
    <rPh sb="17" eb="19">
      <t>リッチ</t>
    </rPh>
    <phoneticPr fontId="1"/>
  </si>
  <si>
    <t>太陽光の利用が容易な郊外型の立地＋採光（リビング･ダイニング(２面)、老人室・子供室(１面)、その他の居室(１面)）</t>
    <rPh sb="0" eb="3">
      <t>タイヨウコウ</t>
    </rPh>
    <rPh sb="4" eb="6">
      <t>リヨウ</t>
    </rPh>
    <rPh sb="7" eb="9">
      <t>ヨウイ</t>
    </rPh>
    <rPh sb="10" eb="13">
      <t>コウガイガタ</t>
    </rPh>
    <rPh sb="14" eb="16">
      <t>リッチ</t>
    </rPh>
    <phoneticPr fontId="1"/>
  </si>
  <si>
    <t>太陽光の利用が容易な郊外型の立地＋採光（リビング･ダイニング(２面)、老人室・子供室(２面)、その他の居室(１面)、非居室(全て１面)）</t>
    <rPh sb="0" eb="3">
      <t>タイヨウコウ</t>
    </rPh>
    <rPh sb="4" eb="6">
      <t>リヨウ</t>
    </rPh>
    <rPh sb="7" eb="9">
      <t>ヨウイ</t>
    </rPh>
    <rPh sb="10" eb="13">
      <t>コウガイガタ</t>
    </rPh>
    <rPh sb="14" eb="16">
      <t>リッチ</t>
    </rPh>
    <phoneticPr fontId="1"/>
  </si>
  <si>
    <t>太陽光の利用に工夫が必要な過密型の立地＋採光（リビング･ダイニング(２面)、老人室・子供室(２面)、その他の居室(１面)）</t>
    <rPh sb="0" eb="3">
      <t>タイヨウコウ</t>
    </rPh>
    <rPh sb="4" eb="6">
      <t>リヨウ</t>
    </rPh>
    <rPh sb="7" eb="9">
      <t>クフウ</t>
    </rPh>
    <rPh sb="10" eb="12">
      <t>ヒツヨウ</t>
    </rPh>
    <rPh sb="13" eb="15">
      <t>カミツ</t>
    </rPh>
    <rPh sb="15" eb="16">
      <t>ガタ</t>
    </rPh>
    <rPh sb="17" eb="19">
      <t>リッチ</t>
    </rPh>
    <phoneticPr fontId="1"/>
  </si>
  <si>
    <t>太陽光の利用が容易な郊外型の立地＋採光（リビング･ダイニング(２面)、老人室・子供室(２面)、その他の居室(１面)）</t>
    <rPh sb="0" eb="3">
      <t>タイヨウコウ</t>
    </rPh>
    <rPh sb="4" eb="6">
      <t>リヨウ</t>
    </rPh>
    <rPh sb="7" eb="9">
      <t>ヨウイ</t>
    </rPh>
    <rPh sb="10" eb="13">
      <t>コウガイガタ</t>
    </rPh>
    <rPh sb="14" eb="16">
      <t>リッチ</t>
    </rPh>
    <phoneticPr fontId="1"/>
  </si>
  <si>
    <t>「創エネによるCO2削減量」による</t>
    <rPh sb="1" eb="2">
      <t>ソウ</t>
    </rPh>
    <rPh sb="10" eb="12">
      <t>サクゲン</t>
    </rPh>
    <rPh sb="12" eb="13">
      <t>リョウ</t>
    </rPh>
    <phoneticPr fontId="1"/>
  </si>
  <si>
    <t>「第５章　省エネルギー設備技術　３　給湯設備計画」に記載</t>
    <rPh sb="1" eb="2">
      <t>ダイ</t>
    </rPh>
    <rPh sb="3" eb="4">
      <t>ショウ</t>
    </rPh>
    <rPh sb="5" eb="6">
      <t>ショウ</t>
    </rPh>
    <rPh sb="11" eb="13">
      <t>セツビ</t>
    </rPh>
    <rPh sb="13" eb="15">
      <t>ギジュツ</t>
    </rPh>
    <rPh sb="26" eb="28">
      <t>キサイ</t>
    </rPh>
    <phoneticPr fontId="1"/>
  </si>
  <si>
    <t>２　昼光利用（太陽光の利用・１）・・・照明エネルギー削減に寄与</t>
    <rPh sb="2" eb="3">
      <t>ヒル</t>
    </rPh>
    <rPh sb="3" eb="4">
      <t>ヒカリ</t>
    </rPh>
    <rPh sb="4" eb="6">
      <t>リヨウ</t>
    </rPh>
    <rPh sb="7" eb="10">
      <t>タイヨウコウ</t>
    </rPh>
    <rPh sb="11" eb="13">
      <t>リヨウ</t>
    </rPh>
    <rPh sb="19" eb="21">
      <t>ショウメイ</t>
    </rPh>
    <rPh sb="26" eb="28">
      <t>サクゲン</t>
    </rPh>
    <rPh sb="29" eb="31">
      <t>キヨ</t>
    </rPh>
    <phoneticPr fontId="1"/>
  </si>
  <si>
    <t>１　断熱外皮計画（部分間欠暖房）・・・冷暖房エネルギー削減に寄与</t>
    <rPh sb="2" eb="4">
      <t>ダンネツ</t>
    </rPh>
    <rPh sb="4" eb="6">
      <t>ガイヒ</t>
    </rPh>
    <rPh sb="6" eb="8">
      <t>ケイカク</t>
    </rPh>
    <rPh sb="19" eb="22">
      <t>レイダンボウ</t>
    </rPh>
    <rPh sb="27" eb="29">
      <t>サクゲン</t>
    </rPh>
    <phoneticPr fontId="1"/>
  </si>
  <si>
    <t>３　給湯設備計画・・・給湯エネルギー削減に寄与</t>
    <rPh sb="2" eb="4">
      <t>キュウトウ</t>
    </rPh>
    <rPh sb="4" eb="6">
      <t>セツビ</t>
    </rPh>
    <rPh sb="6" eb="8">
      <t>ケイカク</t>
    </rPh>
    <rPh sb="11" eb="13">
      <t>キュウトウ</t>
    </rPh>
    <rPh sb="18" eb="20">
      <t>サクゲン</t>
    </rPh>
    <phoneticPr fontId="1"/>
  </si>
  <si>
    <t>４　照明設備計画・・・照明エネルギー削減に寄与</t>
    <rPh sb="2" eb="4">
      <t>ショウメイ</t>
    </rPh>
    <rPh sb="4" eb="6">
      <t>セツビ</t>
    </rPh>
    <rPh sb="6" eb="8">
      <t>ケイカク</t>
    </rPh>
    <phoneticPr fontId="1"/>
  </si>
  <si>
    <t>－</t>
  </si>
  <si>
    <t>－</t>
    <phoneticPr fontId="1"/>
  </si>
  <si>
    <t>【自立循環型住宅への設計ガイドライン】</t>
    <rPh sb="1" eb="3">
      <t>ジリツ</t>
    </rPh>
    <rPh sb="3" eb="6">
      <t>ジュンカンガタ</t>
    </rPh>
    <rPh sb="6" eb="8">
      <t>ジュウタク</t>
    </rPh>
    <rPh sb="10" eb="12">
      <t>セッケイ</t>
    </rPh>
    <phoneticPr fontId="1"/>
  </si>
  <si>
    <t>冷房エネルギー削減に寄与・・・「「冷暖房設備」及び「家電」の取り扱い」による</t>
    <rPh sb="10" eb="12">
      <t>キヨ</t>
    </rPh>
    <phoneticPr fontId="1"/>
  </si>
  <si>
    <t>暖房エネルギー削減に寄与・・・「「冷暖房設備」及び「家電」の取り扱い」による</t>
    <rPh sb="0" eb="2">
      <t>ダンボウ</t>
    </rPh>
    <phoneticPr fontId="1"/>
  </si>
  <si>
    <t>冷房エネルギー削減に寄与・・・「用途別一次エネルギー消費量」にて該当項目なし</t>
    <rPh sb="0" eb="2">
      <t>レイボウ</t>
    </rPh>
    <rPh sb="7" eb="9">
      <t>サクゲン</t>
    </rPh>
    <rPh sb="16" eb="18">
      <t>ヨウト</t>
    </rPh>
    <rPh sb="18" eb="19">
      <t>ベツ</t>
    </rPh>
    <rPh sb="19" eb="21">
      <t>イチジ</t>
    </rPh>
    <rPh sb="26" eb="29">
      <t>ショウヒリョウ</t>
    </rPh>
    <rPh sb="32" eb="34">
      <t>ガイトウ</t>
    </rPh>
    <rPh sb="34" eb="36">
      <t>コウモク</t>
    </rPh>
    <phoneticPr fontId="1"/>
  </si>
  <si>
    <t>レベル４</t>
    <phoneticPr fontId="1"/>
  </si>
  <si>
    <t>第５章　省エネルギー設備技術（給湯）</t>
    <rPh sb="15" eb="17">
      <t>キュウトウ</t>
    </rPh>
    <phoneticPr fontId="1"/>
  </si>
  <si>
    <t>　　　　　省エネルギー設備技術（照明）</t>
    <rPh sb="16" eb="18">
      <t>ショウメイ</t>
    </rPh>
    <phoneticPr fontId="1"/>
  </si>
  <si>
    <t>第３章　自然エネルギー活用技術（照明）</t>
    <rPh sb="16" eb="18">
      <t>ショウメイ</t>
    </rPh>
    <phoneticPr fontId="1"/>
  </si>
  <si>
    <t>第４章　建物外皮の熱遮断技術（冷暖房）</t>
    <rPh sb="15" eb="18">
      <t>レイダンボウ</t>
    </rPh>
    <phoneticPr fontId="1"/>
  </si>
  <si>
    <t>レベル１</t>
    <phoneticPr fontId="1"/>
  </si>
  <si>
    <t>レベル２</t>
    <phoneticPr fontId="1"/>
  </si>
  <si>
    <t>レベル２</t>
    <phoneticPr fontId="1"/>
  </si>
  <si>
    <t>レベル３</t>
    <phoneticPr fontId="1"/>
  </si>
  <si>
    <t>レベル３</t>
    <phoneticPr fontId="1"/>
  </si>
  <si>
    <t>レベル４</t>
    <phoneticPr fontId="1"/>
  </si>
  <si>
    <t>レベル４</t>
    <phoneticPr fontId="1"/>
  </si>
  <si>
    <t>合計</t>
    <rPh sb="0" eb="2">
      <t>ゴウケイ</t>
    </rPh>
    <phoneticPr fontId="1"/>
  </si>
  <si>
    <t>エコジョーズ　【ガス】</t>
    <phoneticPr fontId="1"/>
  </si>
  <si>
    <t>太陽熱温水器＋エコジョーズ　【ガス】</t>
    <rPh sb="0" eb="3">
      <t>タイヨウネツ</t>
    </rPh>
    <rPh sb="3" eb="6">
      <t>オンスイキ</t>
    </rPh>
    <phoneticPr fontId="1"/>
  </si>
  <si>
    <t>太陽熱温水器＋エコキュート（省エネ設定）　【電気】</t>
    <rPh sb="0" eb="3">
      <t>タイヨウネツ</t>
    </rPh>
    <rPh sb="3" eb="6">
      <t>オンスイキ</t>
    </rPh>
    <rPh sb="14" eb="15">
      <t>ショウ</t>
    </rPh>
    <rPh sb="17" eb="19">
      <t>セッテイ</t>
    </rPh>
    <rPh sb="22" eb="24">
      <t>デンキ</t>
    </rPh>
    <phoneticPr fontId="1"/>
  </si>
  <si>
    <t>エコジョーズ＋省エネ設計・工法　【ガス】</t>
    <rPh sb="7" eb="8">
      <t>ショウ</t>
    </rPh>
    <rPh sb="10" eb="12">
      <t>セッケイ</t>
    </rPh>
    <rPh sb="13" eb="15">
      <t>コウホウ</t>
    </rPh>
    <phoneticPr fontId="1"/>
  </si>
  <si>
    <t>エコキュート（省エネ設定）＋省エネ設計・工法　【電気】</t>
    <rPh sb="7" eb="8">
      <t>ショウ</t>
    </rPh>
    <rPh sb="10" eb="12">
      <t>セッテイ</t>
    </rPh>
    <phoneticPr fontId="1"/>
  </si>
  <si>
    <t>エコキュート（省エネ設定）　【電気】</t>
    <phoneticPr fontId="1"/>
  </si>
  <si>
    <t>太陽熱温水器＋エコジョーズ＋省エネ設計・工法　【ガス】</t>
    <rPh sb="0" eb="3">
      <t>タイヨウネツ</t>
    </rPh>
    <rPh sb="3" eb="6">
      <t>オンスイキ</t>
    </rPh>
    <phoneticPr fontId="1"/>
  </si>
  <si>
    <t>太陽熱温水器＋エコキュート（省エネ設定）＋省エネ設計・工法　【電気】</t>
    <rPh sb="0" eb="3">
      <t>タイヨウネツ</t>
    </rPh>
    <rPh sb="3" eb="6">
      <t>オンスイキ</t>
    </rPh>
    <phoneticPr fontId="1"/>
  </si>
  <si>
    <t>ソーラーシステム（太陽熱＋給湯器）＋エコジョーズ　【ガス】</t>
    <rPh sb="9" eb="12">
      <t>タイヨウネツ</t>
    </rPh>
    <rPh sb="13" eb="16">
      <t>キュウトウキ</t>
    </rPh>
    <phoneticPr fontId="1"/>
  </si>
  <si>
    <t>ソーラーシステム（太陽熱＋給湯器）＋エコキュート（省エネ設定）　【電気】</t>
    <rPh sb="9" eb="12">
      <t>タイヨウネツ</t>
    </rPh>
    <rPh sb="13" eb="16">
      <t>キュウトウキ</t>
    </rPh>
    <phoneticPr fontId="1"/>
  </si>
  <si>
    <t>ソーラーシステム（太陽熱＋給湯器）＋エコジョーズ＋省エネ設計・工法　【ガス】</t>
    <rPh sb="9" eb="12">
      <t>タイヨウネツ</t>
    </rPh>
    <rPh sb="13" eb="16">
      <t>キュウトウキ</t>
    </rPh>
    <phoneticPr fontId="1"/>
  </si>
  <si>
    <t>ソーラーシステム（太陽熱＋給湯器）＋エコキュート（省エネ設定）＋省エネ設計・工法　【電気】</t>
    <rPh sb="9" eb="12">
      <t>タイヨウネツ</t>
    </rPh>
    <rPh sb="13" eb="16">
      <t>キュウトウキ</t>
    </rPh>
    <phoneticPr fontId="1"/>
  </si>
  <si>
    <t>従来型【ガス】</t>
    <rPh sb="0" eb="3">
      <t>ジュウライガタ</t>
    </rPh>
    <phoneticPr fontId="1"/>
  </si>
  <si>
    <t>太陽熱温水器【ガス】</t>
    <rPh sb="0" eb="3">
      <t>タイヨウネツ</t>
    </rPh>
    <rPh sb="3" eb="6">
      <t>オンスイキ</t>
    </rPh>
    <phoneticPr fontId="1"/>
  </si>
  <si>
    <t>省エネ設計・工法【ガスor電気】</t>
    <rPh sb="0" eb="1">
      <t>ショウ</t>
    </rPh>
    <rPh sb="3" eb="5">
      <t>セッケイ</t>
    </rPh>
    <rPh sb="6" eb="8">
      <t>コウホウ</t>
    </rPh>
    <rPh sb="13" eb="15">
      <t>デンキ</t>
    </rPh>
    <phoneticPr fontId="1"/>
  </si>
  <si>
    <t>ソーラーシステム（太陽熱＋給湯器）【ガスor電気】</t>
    <rPh sb="9" eb="12">
      <t>タイヨウネツ</t>
    </rPh>
    <rPh sb="13" eb="16">
      <t>キュウトウキ</t>
    </rPh>
    <phoneticPr fontId="1"/>
  </si>
  <si>
    <t>冷暖房</t>
    <rPh sb="0" eb="3">
      <t>レイダンボウ</t>
    </rPh>
    <phoneticPr fontId="1"/>
  </si>
  <si>
    <t>給湯</t>
    <rPh sb="0" eb="2">
      <t>キュウトウ</t>
    </rPh>
    <phoneticPr fontId="1"/>
  </si>
  <si>
    <t>厨房</t>
    <rPh sb="0" eb="2">
      <t>チュウボウ</t>
    </rPh>
    <phoneticPr fontId="1"/>
  </si>
  <si>
    <t>照明</t>
    <rPh sb="0" eb="2">
      <t>ショウメイ</t>
    </rPh>
    <phoneticPr fontId="1"/>
  </si>
  <si>
    <t>家電</t>
    <rPh sb="0" eb="2">
      <t>カデン</t>
    </rPh>
    <phoneticPr fontId="1"/>
  </si>
  <si>
    <t>家庭用燃料電池（SOFC)</t>
    <rPh sb="0" eb="3">
      <t>カテイヨウ</t>
    </rPh>
    <rPh sb="3" eb="5">
      <t>ネンリョウ</t>
    </rPh>
    <rPh sb="5" eb="7">
      <t>デンチ</t>
    </rPh>
    <phoneticPr fontId="1"/>
  </si>
  <si>
    <t>家庭用燃料電池（PEFC)</t>
    <rPh sb="0" eb="3">
      <t>カテイヨウ</t>
    </rPh>
    <rPh sb="3" eb="5">
      <t>ネンリョウ</t>
    </rPh>
    <rPh sb="5" eb="7">
      <t>デンチ</t>
    </rPh>
    <phoneticPr fontId="1"/>
  </si>
  <si>
    <t>家庭用ガスコジェネ</t>
    <rPh sb="0" eb="3">
      <t>カテイヨウ</t>
    </rPh>
    <phoneticPr fontId="1"/>
  </si>
  <si>
    <t>（なし）</t>
    <phoneticPr fontId="1"/>
  </si>
  <si>
    <t>給湯（ガス）</t>
    <rPh sb="0" eb="2">
      <t>キュウトウ</t>
    </rPh>
    <phoneticPr fontId="1"/>
  </si>
  <si>
    <t>給湯（電気）</t>
    <rPh sb="0" eb="2">
      <t>キュウトウ</t>
    </rPh>
    <rPh sb="3" eb="5">
      <t>デンキ</t>
    </rPh>
    <phoneticPr fontId="1"/>
  </si>
  <si>
    <t>厨房（ガス）</t>
    <rPh sb="0" eb="2">
      <t>チュウボウ</t>
    </rPh>
    <phoneticPr fontId="1"/>
  </si>
  <si>
    <t>厨房(電気）</t>
    <rPh sb="0" eb="2">
      <t>チュウボウ</t>
    </rPh>
    <rPh sb="3" eb="5">
      <t>デンキ</t>
    </rPh>
    <phoneticPr fontId="1"/>
  </si>
  <si>
    <t>(1)～(2)による
対策後の
CO2排出量
[t-CO2/戸・年]</t>
    <rPh sb="11" eb="13">
      <t>タイサク</t>
    </rPh>
    <rPh sb="13" eb="14">
      <t>ゴ</t>
    </rPh>
    <rPh sb="19" eb="21">
      <t>ハイシュツ</t>
    </rPh>
    <rPh sb="21" eb="22">
      <t>リョウ</t>
    </rPh>
    <rPh sb="30" eb="31">
      <t>コ</t>
    </rPh>
    <rPh sb="32" eb="33">
      <t>ネン</t>
    </rPh>
    <phoneticPr fontId="1"/>
  </si>
  <si>
    <t>(3)xEMSによる
CO2削減量
[t-CO2/戸・年]</t>
    <rPh sb="14" eb="16">
      <t>サクゲン</t>
    </rPh>
    <rPh sb="16" eb="17">
      <t>リョウ</t>
    </rPh>
    <rPh sb="25" eb="26">
      <t>コ</t>
    </rPh>
    <rPh sb="27" eb="28">
      <t>ネン</t>
    </rPh>
    <phoneticPr fontId="1"/>
  </si>
  <si>
    <t>－</t>
    <phoneticPr fontId="1"/>
  </si>
  <si>
    <t>－</t>
    <phoneticPr fontId="1"/>
  </si>
  <si>
    <t>（３）　HEMS、BEMSの省エネによるCO2削減量</t>
    <phoneticPr fontId="1"/>
  </si>
  <si>
    <t>CO2削減量
[t-CO2/戸・年]</t>
    <phoneticPr fontId="1"/>
  </si>
  <si>
    <t>対策後の
CO2排出量
[t-CO2/戸・年]</t>
    <phoneticPr fontId="1"/>
  </si>
  <si>
    <t>プルダウンメニューから選択</t>
    <rPh sb="11" eb="13">
      <t>センタク</t>
    </rPh>
    <phoneticPr fontId="1"/>
  </si>
  <si>
    <t>用途別
（【給湯】【厨房】は
プルダウンメニューから
選択）</t>
    <rPh sb="0" eb="2">
      <t>ヨウト</t>
    </rPh>
    <rPh sb="2" eb="3">
      <t>ベツ</t>
    </rPh>
    <rPh sb="6" eb="8">
      <t>キュウトウ</t>
    </rPh>
    <rPh sb="10" eb="12">
      <t>チュウボウ</t>
    </rPh>
    <rPh sb="27" eb="29">
      <t>センタク</t>
    </rPh>
    <phoneticPr fontId="1"/>
  </si>
  <si>
    <t>一次エネルギー
消費量
[GJ/戸・年]</t>
    <rPh sb="0" eb="2">
      <t>イチジ</t>
    </rPh>
    <rPh sb="8" eb="11">
      <t>ショウヒリョウ</t>
    </rPh>
    <phoneticPr fontId="1"/>
  </si>
  <si>
    <t>導入後の
エネルギー
消費量
[GJ・戸・年]</t>
    <rPh sb="0" eb="2">
      <t>ドウニュウ</t>
    </rPh>
    <rPh sb="2" eb="3">
      <t>ゴ</t>
    </rPh>
    <rPh sb="11" eb="14">
      <t>ショウヒリョウ</t>
    </rPh>
    <rPh sb="19" eb="20">
      <t>ト</t>
    </rPh>
    <rPh sb="21" eb="22">
      <t>ネン</t>
    </rPh>
    <phoneticPr fontId="1"/>
  </si>
  <si>
    <t>(1)～(2)導入後の
エネルギー
消費量
[GJ/戸・年]</t>
    <rPh sb="7" eb="9">
      <t>ドウニュウ</t>
    </rPh>
    <rPh sb="9" eb="10">
      <t>ゴ</t>
    </rPh>
    <rPh sb="18" eb="21">
      <t>ショウヒリョウ</t>
    </rPh>
    <rPh sb="26" eb="27">
      <t>ト</t>
    </rPh>
    <rPh sb="28" eb="29">
      <t>ネン</t>
    </rPh>
    <phoneticPr fontId="1"/>
  </si>
  <si>
    <t>(3)xEMS導入による
エネルギー
削減量
[GJ/戸・年]</t>
    <rPh sb="7" eb="9">
      <t>ドウニュウ</t>
    </rPh>
    <rPh sb="19" eb="21">
      <t>サクゲン</t>
    </rPh>
    <rPh sb="21" eb="22">
      <t>リョウ</t>
    </rPh>
    <rPh sb="27" eb="28">
      <t>ト</t>
    </rPh>
    <rPh sb="29" eb="30">
      <t>ネン</t>
    </rPh>
    <phoneticPr fontId="1"/>
  </si>
  <si>
    <t>エネルギー
削減量
[GJ/戸・年]</t>
    <phoneticPr fontId="1"/>
  </si>
  <si>
    <t>ベースラインCO2
排出量
[kg-CO2/m2年]</t>
    <rPh sb="10" eb="12">
      <t>ハイシュツ</t>
    </rPh>
    <rPh sb="12" eb="13">
      <t>リョウ</t>
    </rPh>
    <rPh sb="24" eb="25">
      <t>ネン</t>
    </rPh>
    <phoneticPr fontId="1"/>
  </si>
  <si>
    <t>太陽光パネル（定格出力1.0kw）の発電量
[kWh/年・kW]</t>
    <rPh sb="0" eb="3">
      <t>タイヨウコウ</t>
    </rPh>
    <rPh sb="7" eb="9">
      <t>テイカク</t>
    </rPh>
    <rPh sb="9" eb="11">
      <t>シュツリョク</t>
    </rPh>
    <rPh sb="18" eb="20">
      <t>ハツデン</t>
    </rPh>
    <rPh sb="20" eb="21">
      <t>リョウ</t>
    </rPh>
    <phoneticPr fontId="1"/>
  </si>
  <si>
    <t>単位定格出力あたり必要なパネル面積
[m2/kW]</t>
    <phoneticPr fontId="1"/>
  </si>
  <si>
    <t>0.365
[kg-CO2/kWh]</t>
    <phoneticPr fontId="1"/>
  </si>
  <si>
    <t>太陽光パネル（定格出力1.0kw）の発電量
[kWh/年・kW]</t>
    <rPh sb="27" eb="28">
      <t>ネン</t>
    </rPh>
    <phoneticPr fontId="1"/>
  </si>
  <si>
    <t>太陽光パネルの定格出力
[kW]</t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</si>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</sst>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0070C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24"/>
      <color rgb="FF0070C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/>
    <xf numFmtId="2" fontId="0" fillId="0" borderId="0" xfId="0" applyNumberFormat="1" applyBorder="1"/>
    <xf numFmtId="0" fontId="0" fillId="0" borderId="6" xfId="0" applyBorder="1" applyAlignment="1">
      <alignment horizontal="center" vertical="center" wrapText="1"/>
    </xf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8" xfId="0" applyBorder="1" applyAlignment="1">
      <alignment horizontal="right"/>
    </xf>
    <xf numFmtId="2" fontId="3" fillId="0" borderId="0" xfId="0" applyNumberFormat="1" applyFont="1" applyBorder="1"/>
    <xf numFmtId="0" fontId="2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7" xfId="0" applyBorder="1"/>
    <xf numFmtId="0" fontId="0" fillId="0" borderId="22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0" xfId="0" applyBorder="1" applyAlignment="1"/>
    <xf numFmtId="2" fontId="6" fillId="0" borderId="1" xfId="0" applyNumberFormat="1" applyFont="1" applyBorder="1"/>
    <xf numFmtId="40" fontId="8" fillId="0" borderId="2" xfId="1" applyNumberFormat="1" applyFont="1" applyBorder="1" applyAlignment="1"/>
    <xf numFmtId="2" fontId="8" fillId="0" borderId="16" xfId="0" applyNumberFormat="1" applyFont="1" applyBorder="1"/>
    <xf numFmtId="40" fontId="8" fillId="0" borderId="25" xfId="1" applyNumberFormat="1" applyFont="1" applyBorder="1" applyAlignment="1"/>
    <xf numFmtId="2" fontId="8" fillId="0" borderId="26" xfId="0" applyNumberFormat="1" applyFont="1" applyBorder="1"/>
    <xf numFmtId="40" fontId="8" fillId="0" borderId="1" xfId="1" applyNumberFormat="1" applyFont="1" applyFill="1" applyBorder="1" applyAlignment="1"/>
    <xf numFmtId="40" fontId="8" fillId="0" borderId="23" xfId="1" applyNumberFormat="1" applyFont="1" applyFill="1" applyBorder="1" applyAlignment="1"/>
    <xf numFmtId="0" fontId="9" fillId="0" borderId="6" xfId="0" applyFont="1" applyFill="1" applyBorder="1"/>
    <xf numFmtId="40" fontId="8" fillId="0" borderId="2" xfId="1" applyNumberFormat="1" applyFont="1" applyFill="1" applyBorder="1" applyAlignment="1"/>
    <xf numFmtId="0" fontId="6" fillId="0" borderId="29" xfId="0" applyFont="1" applyBorder="1"/>
    <xf numFmtId="40" fontId="8" fillId="0" borderId="25" xfId="1" applyNumberFormat="1" applyFont="1" applyFill="1" applyBorder="1" applyAlignment="1"/>
    <xf numFmtId="0" fontId="6" fillId="0" borderId="6" xfId="0" applyFont="1" applyBorder="1"/>
    <xf numFmtId="40" fontId="8" fillId="0" borderId="10" xfId="1" applyNumberFormat="1" applyFont="1" applyBorder="1" applyAlignment="1"/>
    <xf numFmtId="0" fontId="6" fillId="0" borderId="11" xfId="0" applyFont="1" applyBorder="1"/>
    <xf numFmtId="0" fontId="8" fillId="0" borderId="11" xfId="0" applyFont="1" applyBorder="1"/>
    <xf numFmtId="0" fontId="6" fillId="0" borderId="12" xfId="0" applyFont="1" applyBorder="1"/>
    <xf numFmtId="0" fontId="8" fillId="0" borderId="12" xfId="0" applyFont="1" applyBorder="1"/>
    <xf numFmtId="0" fontId="8" fillId="0" borderId="10" xfId="0" applyFont="1" applyBorder="1"/>
    <xf numFmtId="2" fontId="8" fillId="0" borderId="1" xfId="0" applyNumberFormat="1" applyFont="1" applyBorder="1"/>
    <xf numFmtId="2" fontId="8" fillId="0" borderId="23" xfId="0" applyNumberFormat="1" applyFont="1" applyBorder="1"/>
    <xf numFmtId="0" fontId="8" fillId="0" borderId="1" xfId="0" applyFont="1" applyBorder="1"/>
    <xf numFmtId="0" fontId="0" fillId="0" borderId="0" xfId="0" applyFill="1" applyBorder="1"/>
    <xf numFmtId="0" fontId="10" fillId="0" borderId="3" xfId="0" applyFont="1" applyFill="1" applyBorder="1" applyAlignment="1">
      <alignment horizontal="center"/>
    </xf>
    <xf numFmtId="0" fontId="9" fillId="0" borderId="5" xfId="0" applyFont="1" applyFill="1" applyBorder="1"/>
    <xf numFmtId="0" fontId="11" fillId="0" borderId="27" xfId="0" applyFont="1" applyFill="1" applyBorder="1" applyAlignment="1">
      <alignment horizontal="center"/>
    </xf>
    <xf numFmtId="0" fontId="9" fillId="0" borderId="28" xfId="0" applyFont="1" applyFill="1" applyBorder="1"/>
    <xf numFmtId="0" fontId="0" fillId="0" borderId="1" xfId="0" applyBorder="1" applyAlignment="1">
      <alignment horizontal="center" vertical="center"/>
    </xf>
    <xf numFmtId="0" fontId="8" fillId="0" borderId="5" xfId="0" applyFont="1" applyFill="1" applyBorder="1"/>
    <xf numFmtId="0" fontId="0" fillId="0" borderId="1" xfId="0" applyBorder="1" applyAlignment="1">
      <alignment horizontal="center"/>
    </xf>
    <xf numFmtId="0" fontId="0" fillId="0" borderId="30" xfId="0" applyBorder="1"/>
    <xf numFmtId="0" fontId="0" fillId="0" borderId="23" xfId="0" applyFill="1" applyBorder="1"/>
    <xf numFmtId="0" fontId="0" fillId="0" borderId="30" xfId="0" applyFill="1" applyBorder="1"/>
    <xf numFmtId="0" fontId="0" fillId="0" borderId="24" xfId="0" applyFill="1" applyBorder="1"/>
    <xf numFmtId="0" fontId="0" fillId="0" borderId="2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/>
    </xf>
    <xf numFmtId="0" fontId="8" fillId="0" borderId="29" xfId="0" applyFont="1" applyFill="1" applyBorder="1"/>
    <xf numFmtId="0" fontId="8" fillId="0" borderId="6" xfId="0" applyFont="1" applyFill="1" applyBorder="1"/>
    <xf numFmtId="0" fontId="2" fillId="0" borderId="0" xfId="0" applyFont="1" applyFill="1"/>
    <xf numFmtId="0" fontId="3" fillId="0" borderId="0" xfId="0" applyFont="1" applyFill="1" applyBorder="1"/>
    <xf numFmtId="0" fontId="0" fillId="0" borderId="18" xfId="0" applyBorder="1"/>
    <xf numFmtId="2" fontId="6" fillId="0" borderId="18" xfId="0" applyNumberFormat="1" applyFont="1" applyBorder="1"/>
    <xf numFmtId="40" fontId="8" fillId="0" borderId="7" xfId="1" applyNumberFormat="1" applyFont="1" applyBorder="1" applyAlignment="1"/>
    <xf numFmtId="2" fontId="8" fillId="0" borderId="31" xfId="0" applyNumberFormat="1" applyFont="1" applyBorder="1"/>
    <xf numFmtId="0" fontId="0" fillId="0" borderId="2" xfId="0" applyFill="1" applyBorder="1"/>
    <xf numFmtId="2" fontId="6" fillId="0" borderId="14" xfId="0" applyNumberFormat="1" applyFont="1" applyFill="1" applyBorder="1"/>
    <xf numFmtId="0" fontId="7" fillId="0" borderId="14" xfId="0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/>
    <xf numFmtId="2" fontId="8" fillId="0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2" fontId="6" fillId="0" borderId="23" xfId="0" applyNumberFormat="1" applyFont="1" applyFill="1" applyBorder="1" applyAlignment="1"/>
    <xf numFmtId="0" fontId="0" fillId="3" borderId="0" xfId="0" applyFill="1" applyBorder="1" applyAlignment="1">
      <alignment vertical="center"/>
    </xf>
    <xf numFmtId="0" fontId="8" fillId="0" borderId="1" xfId="0" applyFont="1" applyFill="1" applyBorder="1"/>
    <xf numFmtId="0" fontId="0" fillId="0" borderId="0" xfId="0" applyAlignment="1">
      <alignment wrapText="1"/>
    </xf>
    <xf numFmtId="0" fontId="3" fillId="0" borderId="1" xfId="0" applyFont="1" applyBorder="1"/>
    <xf numFmtId="0" fontId="0" fillId="3" borderId="1" xfId="0" applyFill="1" applyBorder="1" applyAlignment="1">
      <alignment horizontal="center" vertical="center" wrapText="1"/>
    </xf>
    <xf numFmtId="40" fontId="8" fillId="0" borderId="2" xfId="1" applyNumberFormat="1" applyFont="1" applyFill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2" fontId="8" fillId="0" borderId="26" xfId="0" applyNumberFormat="1" applyFont="1" applyFill="1" applyBorder="1"/>
    <xf numFmtId="2" fontId="8" fillId="0" borderId="33" xfId="0" applyNumberFormat="1" applyFont="1" applyBorder="1"/>
    <xf numFmtId="2" fontId="3" fillId="0" borderId="7" xfId="0" applyNumberFormat="1" applyFont="1" applyBorder="1"/>
    <xf numFmtId="2" fontId="3" fillId="0" borderId="10" xfId="0" applyNumberFormat="1" applyFont="1" applyBorder="1"/>
    <xf numFmtId="0" fontId="0" fillId="0" borderId="32" xfId="0" applyBorder="1"/>
    <xf numFmtId="0" fontId="0" fillId="0" borderId="19" xfId="0" applyBorder="1"/>
    <xf numFmtId="2" fontId="3" fillId="0" borderId="18" xfId="0" applyNumberFormat="1" applyFont="1" applyBorder="1"/>
    <xf numFmtId="2" fontId="3" fillId="0" borderId="19" xfId="0" applyNumberFormat="1" applyFont="1" applyBorder="1"/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6" fillId="0" borderId="18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7" fillId="2" borderId="11" xfId="0" applyFont="1" applyFill="1" applyBorder="1" applyProtection="1">
      <protection locked="0"/>
    </xf>
    <xf numFmtId="0" fontId="7" fillId="2" borderId="1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E198"/>
  <sheetViews>
    <sheetView tabSelected="1" view="pageBreakPreview" zoomScale="80" zoomScaleNormal="80" zoomScaleSheetLayoutView="80" zoomScalePageLayoutView="80" workbookViewId="0"/>
  </sheetViews>
  <sheetFormatPr defaultRowHeight="13.5" x14ac:dyDescent="0.15"/>
  <cols>
    <col min="1" max="2" width="4.5" customWidth="1"/>
    <col min="3" max="3" width="22.375" customWidth="1"/>
    <col min="4" max="4" width="22.625" bestFit="1" customWidth="1"/>
    <col min="5" max="5" width="16.875" customWidth="1"/>
    <col min="6" max="6" width="18.625" customWidth="1"/>
    <col min="7" max="7" width="19.25" bestFit="1" customWidth="1"/>
    <col min="8" max="8" width="17.125" customWidth="1"/>
    <col min="9" max="9" width="16.25" customWidth="1"/>
    <col min="10" max="10" width="11.25" bestFit="1" customWidth="1"/>
    <col min="11" max="11" width="3.875" bestFit="1" customWidth="1"/>
    <col min="12" max="12" width="9.25" customWidth="1"/>
    <col min="13" max="19" width="9" customWidth="1"/>
    <col min="29" max="29" width="125.875" customWidth="1"/>
    <col min="30" max="30" width="14.875" customWidth="1"/>
    <col min="31" max="31" width="12.75" customWidth="1"/>
  </cols>
  <sheetData>
    <row r="1" spans="1:13" x14ac:dyDescent="0.15">
      <c r="A1" t="s">
        <v>38</v>
      </c>
    </row>
    <row r="3" spans="1:13" ht="14.25" thickBot="1" x14ac:dyDescent="0.2">
      <c r="B3" t="s">
        <v>30</v>
      </c>
    </row>
    <row r="4" spans="1:13" ht="62.25" customHeight="1" thickTop="1" x14ac:dyDescent="0.15">
      <c r="C4" s="15" t="s">
        <v>0</v>
      </c>
      <c r="D4" s="10" t="s">
        <v>5</v>
      </c>
      <c r="E4" s="108" t="s">
        <v>153</v>
      </c>
      <c r="F4" s="15" t="s">
        <v>1</v>
      </c>
      <c r="G4" s="10" t="s">
        <v>148</v>
      </c>
      <c r="H4" s="24" t="s">
        <v>9</v>
      </c>
    </row>
    <row r="5" spans="1:13" x14ac:dyDescent="0.15">
      <c r="C5" s="1" t="s">
        <v>44</v>
      </c>
      <c r="D5" s="32">
        <v>167.13</v>
      </c>
      <c r="E5" s="32">
        <v>6.25</v>
      </c>
      <c r="F5" s="127">
        <v>80</v>
      </c>
      <c r="G5" s="33">
        <f>ROUND(D5*$F$5/1000,2)</f>
        <v>13.37</v>
      </c>
      <c r="H5" s="34">
        <f>ROUND(E5*F5/1000,2)</f>
        <v>0.5</v>
      </c>
    </row>
    <row r="6" spans="1:13" x14ac:dyDescent="0.15">
      <c r="C6" s="29" t="s">
        <v>42</v>
      </c>
      <c r="D6" s="89">
        <v>120.38</v>
      </c>
      <c r="E6" s="109">
        <v>6</v>
      </c>
      <c r="F6" s="127"/>
      <c r="G6" s="35">
        <f>ROUND(D6*$F$5/1000,2)</f>
        <v>9.6300000000000008</v>
      </c>
      <c r="H6" s="36">
        <f>ROUND(E6*F5/1000,2)</f>
        <v>0.48</v>
      </c>
    </row>
    <row r="7" spans="1:13" x14ac:dyDescent="0.15">
      <c r="C7" s="29" t="s">
        <v>43</v>
      </c>
      <c r="D7" s="89">
        <v>25.13</v>
      </c>
      <c r="E7" s="109">
        <v>1.25</v>
      </c>
      <c r="F7" s="127"/>
      <c r="G7" s="35">
        <f>ROUND(D7*$F$5/1000,2)</f>
        <v>2.0099999999999998</v>
      </c>
      <c r="H7" s="36">
        <f>ROUND(E7*F5/1000,2)</f>
        <v>0.1</v>
      </c>
    </row>
    <row r="8" spans="1:13" x14ac:dyDescent="0.15">
      <c r="C8" s="1" t="s">
        <v>46</v>
      </c>
      <c r="D8" s="32">
        <v>26.75</v>
      </c>
      <c r="E8" s="32">
        <v>1</v>
      </c>
      <c r="F8" s="127"/>
      <c r="G8" s="33">
        <f>ROUND(D8*$F$5/1000,2)</f>
        <v>2.14</v>
      </c>
      <c r="H8" s="34">
        <f>ROUND(E8*F5/1000,2)</f>
        <v>0.08</v>
      </c>
    </row>
    <row r="9" spans="1:13" x14ac:dyDescent="0.15">
      <c r="C9" s="77" t="s">
        <v>45</v>
      </c>
      <c r="D9" s="78">
        <v>237.38</v>
      </c>
      <c r="E9" s="78">
        <v>8.8800000000000008</v>
      </c>
      <c r="F9" s="128"/>
      <c r="G9" s="79">
        <f>ROUND(D9*$F$5/1000,2)</f>
        <v>18.989999999999998</v>
      </c>
      <c r="H9" s="80">
        <f>ROUND(E9*F5/1000,2)</f>
        <v>0.71</v>
      </c>
    </row>
    <row r="10" spans="1:13" ht="14.25" thickBot="1" x14ac:dyDescent="0.2">
      <c r="C10" s="81" t="s">
        <v>109</v>
      </c>
      <c r="D10" s="82"/>
      <c r="E10" s="82"/>
      <c r="F10" s="83"/>
      <c r="G10" s="84"/>
      <c r="H10" s="85">
        <f>SUM(H5:H9)</f>
        <v>1.87</v>
      </c>
    </row>
    <row r="11" spans="1:13" ht="14.25" thickTop="1" x14ac:dyDescent="0.15">
      <c r="C11" s="7"/>
      <c r="D11" s="12"/>
      <c r="E11" s="23"/>
      <c r="F11" s="22"/>
    </row>
    <row r="12" spans="1:13" x14ac:dyDescent="0.15">
      <c r="B12" t="s">
        <v>28</v>
      </c>
      <c r="C12" s="7"/>
      <c r="D12" s="7"/>
      <c r="E12" s="12"/>
      <c r="F12" s="23"/>
      <c r="G12" s="22"/>
    </row>
    <row r="13" spans="1:13" x14ac:dyDescent="0.15">
      <c r="C13" t="s">
        <v>29</v>
      </c>
      <c r="F13" s="126" t="s">
        <v>146</v>
      </c>
      <c r="G13" s="126"/>
      <c r="H13" s="126"/>
      <c r="I13" s="126"/>
      <c r="J13" s="126"/>
      <c r="K13" s="126"/>
      <c r="L13" s="126"/>
      <c r="M13" s="126"/>
    </row>
    <row r="14" spans="1:13" x14ac:dyDescent="0.15">
      <c r="C14" s="7" t="s">
        <v>100</v>
      </c>
      <c r="D14" s="7"/>
      <c r="E14" s="76" t="str">
        <f>VLOOKUP(F14,AC109:AE115,2,FALSE)</f>
        <v>レベル０</v>
      </c>
      <c r="F14" s="129" t="s">
        <v>78</v>
      </c>
      <c r="G14" s="130"/>
      <c r="H14" s="130"/>
      <c r="I14" s="130"/>
      <c r="J14" s="130"/>
      <c r="K14" s="130"/>
      <c r="L14" s="130"/>
      <c r="M14" s="131"/>
    </row>
    <row r="15" spans="1:13" x14ac:dyDescent="0.15">
      <c r="C15" s="7" t="s">
        <v>101</v>
      </c>
      <c r="D15" s="7"/>
      <c r="E15" s="76" t="str">
        <f>VLOOKUP(F15,AC129:AE133,2,FALSE)</f>
        <v>レベル３</v>
      </c>
      <c r="F15" s="138" t="s">
        <v>67</v>
      </c>
      <c r="G15" s="138"/>
      <c r="H15" s="138"/>
      <c r="I15" s="138"/>
      <c r="J15" s="138"/>
      <c r="K15" s="138"/>
      <c r="L15" s="138"/>
      <c r="M15" s="138"/>
    </row>
    <row r="16" spans="1:13" x14ac:dyDescent="0.15">
      <c r="C16" s="7" t="s">
        <v>98</v>
      </c>
      <c r="D16" s="7"/>
      <c r="E16" s="76" t="str">
        <f>VLOOKUP(F16,AC147:AE162,2,FALSE)</f>
        <v>レベル０</v>
      </c>
      <c r="F16" s="138" t="s">
        <v>122</v>
      </c>
      <c r="G16" s="138"/>
      <c r="H16" s="138"/>
      <c r="I16" s="138"/>
      <c r="J16" s="138"/>
      <c r="K16" s="138"/>
      <c r="L16" s="138"/>
      <c r="M16" s="138"/>
    </row>
    <row r="17" spans="3:15" x14ac:dyDescent="0.15">
      <c r="C17" s="7" t="s">
        <v>99</v>
      </c>
      <c r="D17" s="7"/>
      <c r="E17" s="76" t="str">
        <f>VLOOKUP(F17,AC166:AE169,2,FALSE)</f>
        <v>レベル１</v>
      </c>
      <c r="F17" s="138" t="s">
        <v>54</v>
      </c>
      <c r="G17" s="138"/>
      <c r="H17" s="138"/>
      <c r="I17" s="138"/>
      <c r="J17" s="138"/>
      <c r="K17" s="138"/>
      <c r="L17" s="138"/>
      <c r="M17" s="138"/>
    </row>
    <row r="18" spans="3:15" x14ac:dyDescent="0.15">
      <c r="E18" s="75"/>
    </row>
    <row r="19" spans="3:15" ht="13.5" customHeight="1" x14ac:dyDescent="0.15">
      <c r="C19" s="124" t="s">
        <v>0</v>
      </c>
      <c r="D19" s="119" t="s">
        <v>2</v>
      </c>
      <c r="E19" s="120"/>
      <c r="F19" s="120"/>
      <c r="G19" s="120"/>
      <c r="H19" s="120"/>
      <c r="I19" s="121"/>
    </row>
    <row r="20" spans="3:15" ht="54" x14ac:dyDescent="0.15">
      <c r="C20" s="125"/>
      <c r="D20" s="8" t="s">
        <v>6</v>
      </c>
      <c r="E20" s="9" t="s">
        <v>3</v>
      </c>
      <c r="F20" s="8" t="s">
        <v>7</v>
      </c>
      <c r="G20" s="9" t="s">
        <v>3</v>
      </c>
      <c r="H20" s="8" t="s">
        <v>8</v>
      </c>
      <c r="I20" s="13" t="s">
        <v>3</v>
      </c>
      <c r="J20" s="4" t="s">
        <v>149</v>
      </c>
      <c r="N20" s="7"/>
    </row>
    <row r="21" spans="3:15" x14ac:dyDescent="0.15">
      <c r="C21" s="1" t="s">
        <v>126</v>
      </c>
      <c r="D21" s="54" t="s">
        <v>92</v>
      </c>
      <c r="E21" s="55"/>
      <c r="F21" s="71" t="str">
        <f>E15</f>
        <v>レベル３</v>
      </c>
      <c r="G21" s="69">
        <f>VLOOKUP(F21,AD129:AE133,2)</f>
        <v>45</v>
      </c>
      <c r="H21" s="54" t="s">
        <v>92</v>
      </c>
      <c r="I21" s="55"/>
      <c r="J21" s="37">
        <f>ROUND(G5*(1-E21/100)*(1-G21/100)*(1-I21/100),2)</f>
        <v>7.35</v>
      </c>
      <c r="N21" s="3"/>
    </row>
    <row r="22" spans="3:15" x14ac:dyDescent="0.15">
      <c r="C22" s="29" t="s">
        <v>127</v>
      </c>
      <c r="D22" s="56" t="s">
        <v>91</v>
      </c>
      <c r="E22" s="57"/>
      <c r="F22" s="56" t="s">
        <v>91</v>
      </c>
      <c r="G22" s="57"/>
      <c r="H22" s="72" t="str">
        <f>E16</f>
        <v>レベル０</v>
      </c>
      <c r="I22" s="73">
        <f>VLOOKUP(H22,AD147:AE162,2)</f>
        <v>0</v>
      </c>
      <c r="J22" s="38">
        <f>ROUND(G6*(1-E22/100)*(1-G22/100)*(1-I22/100),2)</f>
        <v>9.6300000000000008</v>
      </c>
      <c r="N22" s="7"/>
    </row>
    <row r="23" spans="3:15" x14ac:dyDescent="0.15">
      <c r="C23" s="29" t="s">
        <v>128</v>
      </c>
      <c r="D23" s="56" t="s">
        <v>91</v>
      </c>
      <c r="E23" s="57"/>
      <c r="F23" s="56" t="s">
        <v>91</v>
      </c>
      <c r="G23" s="57"/>
      <c r="H23" s="56" t="s">
        <v>91</v>
      </c>
      <c r="I23" s="57"/>
      <c r="J23" s="38">
        <f>ROUND(G7*(1-E23/100)*(1-G23/100)*(1-I23/100),2)</f>
        <v>2.0099999999999998</v>
      </c>
      <c r="N23" s="7"/>
    </row>
    <row r="24" spans="3:15" x14ac:dyDescent="0.15">
      <c r="C24" s="1" t="s">
        <v>129</v>
      </c>
      <c r="D24" s="70" t="str">
        <f>E14</f>
        <v>レベル０</v>
      </c>
      <c r="E24" s="59">
        <f>VLOOKUP(D24,AD109:AE115,2)</f>
        <v>0</v>
      </c>
      <c r="F24" s="54" t="s">
        <v>92</v>
      </c>
      <c r="G24" s="55"/>
      <c r="H24" s="70" t="str">
        <f>E17</f>
        <v>レベル１</v>
      </c>
      <c r="I24" s="74">
        <f>VLOOKUP(E17,AD166:AE169,2)</f>
        <v>30</v>
      </c>
      <c r="J24" s="37">
        <f>ROUND(G8*(1-E24/100)*(1-G24/100)*(1-I24/100),2)</f>
        <v>1.5</v>
      </c>
      <c r="N24" s="7"/>
    </row>
    <row r="25" spans="3:15" x14ac:dyDescent="0.15">
      <c r="C25" s="1" t="s">
        <v>130</v>
      </c>
      <c r="D25" s="54" t="s">
        <v>92</v>
      </c>
      <c r="E25" s="55"/>
      <c r="F25" s="54" t="s">
        <v>92</v>
      </c>
      <c r="G25" s="55"/>
      <c r="H25" s="54" t="s">
        <v>92</v>
      </c>
      <c r="I25" s="55"/>
      <c r="J25" s="37">
        <f>ROUND(G9*(1-E25/100)*(1-G25/100)*(1-I25/100),2)</f>
        <v>18.989999999999998</v>
      </c>
      <c r="N25" s="7"/>
    </row>
    <row r="26" spans="3:15" ht="29.25" customHeight="1" thickBot="1" x14ac:dyDescent="0.2">
      <c r="C26" s="122" t="s">
        <v>31</v>
      </c>
      <c r="D26" s="122"/>
      <c r="E26" s="122"/>
      <c r="F26" s="122"/>
      <c r="G26" s="122"/>
      <c r="H26" s="123"/>
      <c r="J26" s="7"/>
      <c r="K26" s="7"/>
      <c r="L26" s="7"/>
      <c r="M26" s="7"/>
      <c r="O26" s="7"/>
    </row>
    <row r="27" spans="3:15" ht="68.25" customHeight="1" thickTop="1" x14ac:dyDescent="0.15">
      <c r="C27" s="94" t="s">
        <v>147</v>
      </c>
      <c r="D27" s="8" t="s">
        <v>12</v>
      </c>
      <c r="E27" s="5" t="s">
        <v>3</v>
      </c>
      <c r="F27" s="10" t="s">
        <v>150</v>
      </c>
      <c r="G27" s="24" t="s">
        <v>139</v>
      </c>
      <c r="H27" s="87" t="s">
        <v>151</v>
      </c>
      <c r="I27" s="24" t="s">
        <v>140</v>
      </c>
      <c r="J27" s="7"/>
      <c r="K27" s="7"/>
      <c r="O27" s="7"/>
    </row>
    <row r="28" spans="3:15" x14ac:dyDescent="0.15">
      <c r="C28" s="1" t="s">
        <v>126</v>
      </c>
      <c r="D28" s="6" t="s">
        <v>4</v>
      </c>
      <c r="E28" s="39">
        <v>40</v>
      </c>
      <c r="F28" s="40">
        <f>ROUND(J21-(J21*E28/100),2)</f>
        <v>4.41</v>
      </c>
      <c r="G28" s="34">
        <f>ROUND((F28/9.76)*0.365,2)</f>
        <v>0.16</v>
      </c>
      <c r="H28" s="40">
        <f>ROUND(F28*0.1,2)</f>
        <v>0.44</v>
      </c>
      <c r="I28" s="34">
        <f>ROUND((H28/9.76)*0.365,2)</f>
        <v>0.02</v>
      </c>
      <c r="J28" s="7"/>
      <c r="K28" s="7"/>
      <c r="O28" s="7"/>
    </row>
    <row r="29" spans="3:15" x14ac:dyDescent="0.15">
      <c r="C29" s="137" t="s">
        <v>42</v>
      </c>
      <c r="D29" s="56" t="s">
        <v>91</v>
      </c>
      <c r="E29" s="41"/>
      <c r="F29" s="42">
        <f>ROUND(J22-(J22*E29/100),2)</f>
        <v>9.6300000000000008</v>
      </c>
      <c r="G29" s="36">
        <f>VLOOKUP(C29,AC195:AD196,2,FALSE)</f>
        <v>0.48</v>
      </c>
      <c r="H29" s="42">
        <f>ROUND(F29*0.1,2)</f>
        <v>0.96</v>
      </c>
      <c r="I29" s="97">
        <f>VLOOKUP(C29,AC182:AE183,3,FALSE)</f>
        <v>0.05</v>
      </c>
      <c r="J29" s="7"/>
      <c r="K29" s="7"/>
      <c r="O29" s="7"/>
    </row>
    <row r="30" spans="3:15" x14ac:dyDescent="0.15">
      <c r="C30" s="137" t="s">
        <v>43</v>
      </c>
      <c r="D30" s="56" t="s">
        <v>91</v>
      </c>
      <c r="E30" s="41"/>
      <c r="F30" s="42">
        <f>ROUND(J23-(J23*E30/100),2)</f>
        <v>2.0099999999999998</v>
      </c>
      <c r="G30" s="36">
        <f>VLOOKUP(C30,AC197:AD198,2,FALSE)</f>
        <v>0.1</v>
      </c>
      <c r="H30" s="42">
        <f>ROUND(F30*0.1,2)</f>
        <v>0.2</v>
      </c>
      <c r="I30" s="97">
        <f>VLOOKUP(C30,AC184:AE185,3,FALSE)</f>
        <v>0.01</v>
      </c>
      <c r="J30" s="7"/>
      <c r="K30" s="7"/>
      <c r="O30" s="7"/>
    </row>
    <row r="31" spans="3:15" x14ac:dyDescent="0.15">
      <c r="C31" s="1" t="s">
        <v>129</v>
      </c>
      <c r="D31" s="54" t="s">
        <v>141</v>
      </c>
      <c r="E31" s="43"/>
      <c r="F31" s="40">
        <f>ROUND(J24-(J24*E31/100),2)</f>
        <v>1.5</v>
      </c>
      <c r="G31" s="34">
        <f>ROUND((F31/9.76)*0.365,2)</f>
        <v>0.06</v>
      </c>
      <c r="H31" s="40">
        <f>ROUND(F31*0.1,2)</f>
        <v>0.15</v>
      </c>
      <c r="I31" s="34">
        <f>ROUND((H31/9.76)*0.365,2)</f>
        <v>0.01</v>
      </c>
      <c r="J31" s="7"/>
      <c r="K31" s="7"/>
      <c r="O31" s="7"/>
    </row>
    <row r="32" spans="3:15" x14ac:dyDescent="0.15">
      <c r="C32" s="1" t="s">
        <v>130</v>
      </c>
      <c r="D32" s="6" t="s">
        <v>4</v>
      </c>
      <c r="E32" s="43">
        <v>40</v>
      </c>
      <c r="F32" s="40">
        <f>ROUND(J25-(J25*E32/100),2)</f>
        <v>11.39</v>
      </c>
      <c r="G32" s="34">
        <f>ROUND((F32/9.76)*0.365,2)</f>
        <v>0.43</v>
      </c>
      <c r="H32" s="40">
        <f>ROUND(F32*0.1,2)</f>
        <v>1.1399999999999999</v>
      </c>
      <c r="I32" s="34">
        <f>ROUND((H32/9.76)*0.365,2)</f>
        <v>0.04</v>
      </c>
      <c r="J32" s="7"/>
      <c r="K32" s="7"/>
      <c r="L32" s="7"/>
      <c r="N32" s="7"/>
      <c r="O32" s="7"/>
    </row>
    <row r="33" spans="2:15" ht="14.25" thickBot="1" x14ac:dyDescent="0.2">
      <c r="C33" s="11" t="s">
        <v>32</v>
      </c>
      <c r="D33" s="54" t="s">
        <v>92</v>
      </c>
      <c r="E33" s="43">
        <v>10</v>
      </c>
      <c r="F33" s="95" t="s">
        <v>142</v>
      </c>
      <c r="G33" s="96" t="s">
        <v>159</v>
      </c>
      <c r="H33" s="40"/>
      <c r="I33" s="98">
        <f>SUM(I28:I32)</f>
        <v>0.13</v>
      </c>
      <c r="J33" s="2"/>
      <c r="K33" s="31"/>
      <c r="L33" s="31"/>
      <c r="N33" s="7"/>
      <c r="O33" s="7"/>
    </row>
    <row r="34" spans="2:15" ht="14.25" thickTop="1" x14ac:dyDescent="0.15"/>
    <row r="35" spans="2:15" x14ac:dyDescent="0.15">
      <c r="B35" t="s">
        <v>18</v>
      </c>
    </row>
    <row r="36" spans="2:15" x14ac:dyDescent="0.15">
      <c r="C36" t="s">
        <v>19</v>
      </c>
    </row>
    <row r="37" spans="2:15" ht="40.5" x14ac:dyDescent="0.15">
      <c r="C37" s="20" t="s">
        <v>20</v>
      </c>
      <c r="D37" s="17" t="s">
        <v>14</v>
      </c>
      <c r="E37" s="18" t="s">
        <v>158</v>
      </c>
      <c r="F37" s="17" t="s">
        <v>13</v>
      </c>
      <c r="G37" s="18" t="s">
        <v>157</v>
      </c>
      <c r="H37" s="17" t="s">
        <v>13</v>
      </c>
      <c r="I37" s="19" t="s">
        <v>156</v>
      </c>
    </row>
    <row r="38" spans="2:15" x14ac:dyDescent="0.15">
      <c r="C38" s="44">
        <f>ROUND(E38*G38*I38,2)</f>
        <v>5271.68</v>
      </c>
      <c r="D38" s="45"/>
      <c r="E38" s="132">
        <v>9.24</v>
      </c>
      <c r="F38" s="45"/>
      <c r="G38" s="46">
        <f>D40</f>
        <v>1563.09</v>
      </c>
      <c r="H38" s="45"/>
      <c r="I38" s="47">
        <v>0.36499999999999999</v>
      </c>
    </row>
    <row r="39" spans="2:15" ht="40.5" x14ac:dyDescent="0.15">
      <c r="D39" s="16" t="s">
        <v>154</v>
      </c>
      <c r="E39" s="17" t="s">
        <v>14</v>
      </c>
      <c r="F39" s="18" t="s">
        <v>155</v>
      </c>
      <c r="G39" s="17" t="s">
        <v>13</v>
      </c>
      <c r="H39" s="18" t="s">
        <v>40</v>
      </c>
      <c r="I39" s="17" t="s">
        <v>15</v>
      </c>
      <c r="J39" s="18" t="s">
        <v>24</v>
      </c>
      <c r="K39" s="17" t="s">
        <v>13</v>
      </c>
      <c r="L39" s="19" t="s">
        <v>23</v>
      </c>
    </row>
    <row r="40" spans="2:15" x14ac:dyDescent="0.15">
      <c r="D40" s="44">
        <f>ROUND((F40*H40/J40)*(L40/100),2)</f>
        <v>1563.09</v>
      </c>
      <c r="E40" s="45"/>
      <c r="F40" s="132">
        <v>7.44</v>
      </c>
      <c r="G40" s="45"/>
      <c r="H40" s="45">
        <v>5097.8</v>
      </c>
      <c r="I40" s="45"/>
      <c r="J40" s="45">
        <v>3.6</v>
      </c>
      <c r="K40" s="45"/>
      <c r="L40" s="48">
        <f>D42</f>
        <v>14.836499999999999</v>
      </c>
    </row>
    <row r="41" spans="2:15" ht="40.5" x14ac:dyDescent="0.15">
      <c r="D41" s="16" t="s">
        <v>22</v>
      </c>
      <c r="E41" s="17" t="s">
        <v>14</v>
      </c>
      <c r="F41" s="18" t="s">
        <v>21</v>
      </c>
      <c r="G41" s="17" t="s">
        <v>13</v>
      </c>
      <c r="H41" s="21" t="s">
        <v>16</v>
      </c>
      <c r="I41" s="17" t="s">
        <v>17</v>
      </c>
      <c r="J41" s="19" t="s">
        <v>39</v>
      </c>
    </row>
    <row r="42" spans="2:15" x14ac:dyDescent="0.15">
      <c r="D42" s="49">
        <f>F42*(100-J42)/100</f>
        <v>14.836499999999999</v>
      </c>
      <c r="E42" s="45"/>
      <c r="F42" s="132">
        <v>15.7</v>
      </c>
      <c r="G42" s="45"/>
      <c r="H42" s="45"/>
      <c r="I42" s="45"/>
      <c r="J42" s="133">
        <v>5.5</v>
      </c>
    </row>
    <row r="43" spans="2:15" x14ac:dyDescent="0.15">
      <c r="C43" t="s">
        <v>25</v>
      </c>
    </row>
    <row r="44" spans="2:15" x14ac:dyDescent="0.15">
      <c r="C44" s="90" t="s">
        <v>146</v>
      </c>
      <c r="D44" s="88"/>
      <c r="E44" s="88"/>
      <c r="I44" s="88"/>
      <c r="J44" s="88"/>
    </row>
    <row r="45" spans="2:15" x14ac:dyDescent="0.15">
      <c r="C45" s="136" t="s">
        <v>132</v>
      </c>
      <c r="D45" s="91">
        <f>VLOOKUP(C45,AC189:AD192,2,FALSE)</f>
        <v>0.66</v>
      </c>
      <c r="E45" t="s">
        <v>26</v>
      </c>
    </row>
    <row r="46" spans="2:15" x14ac:dyDescent="0.15">
      <c r="C46" t="s">
        <v>27</v>
      </c>
    </row>
    <row r="47" spans="2:15" x14ac:dyDescent="0.15">
      <c r="C47" t="s">
        <v>41</v>
      </c>
    </row>
    <row r="48" spans="2:15" x14ac:dyDescent="0.15">
      <c r="C48" s="134"/>
      <c r="D48" s="135"/>
      <c r="E48" t="s">
        <v>26</v>
      </c>
    </row>
    <row r="49" spans="2:17" x14ac:dyDescent="0.15">
      <c r="I49" s="7"/>
      <c r="J49" s="7"/>
      <c r="K49" s="12"/>
      <c r="L49" s="7"/>
      <c r="M49" s="7"/>
      <c r="N49" s="7"/>
      <c r="O49" s="7"/>
      <c r="P49" s="7"/>
      <c r="Q49" s="7"/>
    </row>
    <row r="50" spans="2:17" x14ac:dyDescent="0.15">
      <c r="B50" t="s">
        <v>33</v>
      </c>
      <c r="I50" s="7"/>
      <c r="J50" s="7"/>
      <c r="K50" s="12"/>
      <c r="L50" s="7"/>
      <c r="M50" s="7"/>
      <c r="N50" s="7"/>
      <c r="O50" s="7"/>
      <c r="P50" s="7"/>
      <c r="Q50" s="7"/>
    </row>
    <row r="51" spans="2:17" ht="40.5" x14ac:dyDescent="0.15">
      <c r="C51" s="114"/>
      <c r="D51" s="115"/>
      <c r="E51" s="4" t="s">
        <v>9</v>
      </c>
      <c r="F51" s="4" t="s">
        <v>10</v>
      </c>
      <c r="G51" s="86" t="s">
        <v>37</v>
      </c>
      <c r="H51" s="7"/>
      <c r="I51" s="7"/>
      <c r="J51" s="7"/>
      <c r="K51" s="7"/>
      <c r="L51" s="7"/>
    </row>
    <row r="52" spans="2:17" x14ac:dyDescent="0.15">
      <c r="C52" s="112" t="s">
        <v>11</v>
      </c>
      <c r="D52" s="1" t="str">
        <f>C28</f>
        <v>冷暖房</v>
      </c>
      <c r="E52" s="50">
        <f>H5</f>
        <v>0.5</v>
      </c>
      <c r="F52" s="50">
        <f>G28</f>
        <v>0.16</v>
      </c>
      <c r="G52" s="116">
        <f>(1-ROUND(F61/E61,4))*100</f>
        <v>358.29</v>
      </c>
      <c r="H52" s="7"/>
      <c r="I52" s="7"/>
      <c r="J52" s="7"/>
      <c r="K52" s="7"/>
      <c r="L52" s="7"/>
    </row>
    <row r="53" spans="2:17" x14ac:dyDescent="0.15">
      <c r="C53" s="112"/>
      <c r="D53" s="93" t="str">
        <f t="shared" ref="D53:D57" si="0">C29</f>
        <v>給湯（ガス）</v>
      </c>
      <c r="E53" s="51">
        <f>H6</f>
        <v>0.48</v>
      </c>
      <c r="F53" s="51">
        <f>G29</f>
        <v>0.48</v>
      </c>
      <c r="G53" s="117"/>
      <c r="H53" s="7"/>
    </row>
    <row r="54" spans="2:17" x14ac:dyDescent="0.15">
      <c r="C54" s="112"/>
      <c r="D54" s="93" t="str">
        <f t="shared" si="0"/>
        <v>厨房（ガス）</v>
      </c>
      <c r="E54" s="51">
        <f>H7</f>
        <v>0.1</v>
      </c>
      <c r="F54" s="51">
        <f>G30</f>
        <v>0.1</v>
      </c>
      <c r="G54" s="117"/>
      <c r="H54" s="7"/>
    </row>
    <row r="55" spans="2:17" x14ac:dyDescent="0.15">
      <c r="C55" s="112"/>
      <c r="D55" s="1" t="str">
        <f t="shared" si="0"/>
        <v>照明</v>
      </c>
      <c r="E55" s="50">
        <f>H8</f>
        <v>0.08</v>
      </c>
      <c r="F55" s="50">
        <f t="shared" ref="F55:F56" si="1">G31</f>
        <v>0.06</v>
      </c>
      <c r="G55" s="117"/>
      <c r="H55" s="7"/>
    </row>
    <row r="56" spans="2:17" x14ac:dyDescent="0.15">
      <c r="C56" s="112"/>
      <c r="D56" s="1" t="str">
        <f t="shared" si="0"/>
        <v>家電</v>
      </c>
      <c r="E56" s="50">
        <f>H9</f>
        <v>0.71</v>
      </c>
      <c r="F56" s="50">
        <f t="shared" si="1"/>
        <v>0.43</v>
      </c>
      <c r="G56" s="117"/>
    </row>
    <row r="57" spans="2:17" x14ac:dyDescent="0.15">
      <c r="C57" s="112"/>
      <c r="D57" s="1" t="str">
        <f t="shared" si="0"/>
        <v>HEMS等</v>
      </c>
      <c r="E57" s="52"/>
      <c r="F57" s="50">
        <f>0-I33</f>
        <v>-0.13</v>
      </c>
      <c r="G57" s="117"/>
    </row>
    <row r="58" spans="2:17" x14ac:dyDescent="0.15">
      <c r="C58" s="112" t="s">
        <v>34</v>
      </c>
      <c r="D58" s="11" t="s">
        <v>35</v>
      </c>
      <c r="E58" s="52"/>
      <c r="F58" s="52">
        <f>0-ROUND(C38/1000,2)</f>
        <v>-5.27</v>
      </c>
      <c r="G58" s="117"/>
    </row>
    <row r="59" spans="2:17" x14ac:dyDescent="0.15">
      <c r="C59" s="112"/>
      <c r="D59" s="14" t="str">
        <f>集計表!C45</f>
        <v>家庭用燃料電池（PEFC)</v>
      </c>
      <c r="E59" s="52"/>
      <c r="F59" s="52">
        <f>0-D45</f>
        <v>-0.66</v>
      </c>
      <c r="G59" s="117"/>
    </row>
    <row r="60" spans="2:17" x14ac:dyDescent="0.15">
      <c r="C60" s="112"/>
      <c r="D60" s="14">
        <f>C48</f>
        <v>0</v>
      </c>
      <c r="E60" s="52"/>
      <c r="F60" s="52">
        <f>0-D48</f>
        <v>0</v>
      </c>
      <c r="G60" s="117"/>
    </row>
    <row r="61" spans="2:17" x14ac:dyDescent="0.15">
      <c r="C61" s="113" t="s">
        <v>36</v>
      </c>
      <c r="D61" s="113"/>
      <c r="E61" s="50">
        <f>SUM(E52:E60)</f>
        <v>1.87</v>
      </c>
      <c r="F61" s="50">
        <f>SUM(F52:F60)</f>
        <v>-4.83</v>
      </c>
      <c r="G61" s="118"/>
    </row>
    <row r="63" spans="2:17" x14ac:dyDescent="0.15">
      <c r="C63" s="92"/>
    </row>
    <row r="64" spans="2:17" x14ac:dyDescent="0.15">
      <c r="C64" s="92"/>
    </row>
    <row r="65" spans="3:3" x14ac:dyDescent="0.15">
      <c r="C65" s="92"/>
    </row>
    <row r="102" spans="27:31" x14ac:dyDescent="0.15">
      <c r="AA102" t="s">
        <v>93</v>
      </c>
    </row>
    <row r="103" spans="27:31" x14ac:dyDescent="0.15">
      <c r="AB103" t="s">
        <v>70</v>
      </c>
    </row>
    <row r="104" spans="27:31" x14ac:dyDescent="0.15">
      <c r="AC104" s="7" t="s">
        <v>74</v>
      </c>
      <c r="AD104" s="7"/>
      <c r="AE104" s="7"/>
    </row>
    <row r="105" spans="27:31" x14ac:dyDescent="0.15">
      <c r="AC105" t="s">
        <v>94</v>
      </c>
    </row>
    <row r="107" spans="27:31" x14ac:dyDescent="0.15">
      <c r="AC107" s="53" t="s">
        <v>87</v>
      </c>
      <c r="AD107" s="53"/>
      <c r="AE107" s="53"/>
    </row>
    <row r="108" spans="27:31" x14ac:dyDescent="0.15">
      <c r="AC108" s="111" t="s">
        <v>53</v>
      </c>
      <c r="AD108" s="110" t="s">
        <v>57</v>
      </c>
      <c r="AE108" s="110" t="s">
        <v>37</v>
      </c>
    </row>
    <row r="109" spans="27:31" x14ac:dyDescent="0.15">
      <c r="AC109" s="1" t="s">
        <v>78</v>
      </c>
      <c r="AD109" s="110" t="s">
        <v>47</v>
      </c>
      <c r="AE109" s="1">
        <v>0</v>
      </c>
    </row>
    <row r="110" spans="27:31" x14ac:dyDescent="0.15">
      <c r="AC110" s="29" t="s">
        <v>79</v>
      </c>
      <c r="AD110" s="65" t="s">
        <v>102</v>
      </c>
      <c r="AE110" s="29">
        <v>3</v>
      </c>
    </row>
    <row r="111" spans="27:31" x14ac:dyDescent="0.15">
      <c r="AC111" s="61" t="s">
        <v>83</v>
      </c>
      <c r="AD111" s="66" t="s">
        <v>102</v>
      </c>
      <c r="AE111" s="61">
        <v>3</v>
      </c>
    </row>
    <row r="112" spans="27:31" x14ac:dyDescent="0.15">
      <c r="AC112" s="30" t="s">
        <v>81</v>
      </c>
      <c r="AD112" s="67" t="s">
        <v>102</v>
      </c>
      <c r="AE112" s="30">
        <v>3</v>
      </c>
    </row>
    <row r="113" spans="28:31" x14ac:dyDescent="0.15">
      <c r="AC113" s="29" t="s">
        <v>80</v>
      </c>
      <c r="AD113" s="65" t="s">
        <v>103</v>
      </c>
      <c r="AE113" s="29">
        <v>5</v>
      </c>
    </row>
    <row r="114" spans="28:31" x14ac:dyDescent="0.15">
      <c r="AC114" s="30" t="s">
        <v>84</v>
      </c>
      <c r="AD114" s="67" t="s">
        <v>103</v>
      </c>
      <c r="AE114" s="30">
        <v>5</v>
      </c>
    </row>
    <row r="115" spans="28:31" x14ac:dyDescent="0.15">
      <c r="AC115" s="1" t="s">
        <v>82</v>
      </c>
      <c r="AD115" s="110" t="s">
        <v>59</v>
      </c>
      <c r="AE115" s="1">
        <v>10</v>
      </c>
    </row>
    <row r="117" spans="28:31" x14ac:dyDescent="0.15">
      <c r="AC117" t="s">
        <v>75</v>
      </c>
    </row>
    <row r="118" spans="28:31" x14ac:dyDescent="0.15">
      <c r="AC118" t="s">
        <v>85</v>
      </c>
    </row>
    <row r="120" spans="28:31" x14ac:dyDescent="0.15">
      <c r="AC120" t="s">
        <v>76</v>
      </c>
    </row>
    <row r="121" spans="28:31" x14ac:dyDescent="0.15">
      <c r="AC121" t="s">
        <v>95</v>
      </c>
    </row>
    <row r="123" spans="28:31" x14ac:dyDescent="0.15">
      <c r="AC123" t="s">
        <v>77</v>
      </c>
    </row>
    <row r="124" spans="28:31" x14ac:dyDescent="0.15">
      <c r="AC124" t="s">
        <v>86</v>
      </c>
    </row>
    <row r="126" spans="28:31" x14ac:dyDescent="0.15">
      <c r="AB126" t="s">
        <v>71</v>
      </c>
    </row>
    <row r="127" spans="28:31" x14ac:dyDescent="0.15">
      <c r="AC127" s="7" t="s">
        <v>88</v>
      </c>
    </row>
    <row r="128" spans="28:31" x14ac:dyDescent="0.15">
      <c r="AC128" s="111" t="s">
        <v>53</v>
      </c>
      <c r="AD128" s="110" t="s">
        <v>57</v>
      </c>
      <c r="AE128" s="4" t="s">
        <v>37</v>
      </c>
    </row>
    <row r="129" spans="28:31" x14ac:dyDescent="0.15">
      <c r="AC129" s="1" t="s">
        <v>64</v>
      </c>
      <c r="AD129" s="110" t="s">
        <v>47</v>
      </c>
      <c r="AE129" s="1">
        <v>0</v>
      </c>
    </row>
    <row r="130" spans="28:31" x14ac:dyDescent="0.15">
      <c r="AC130" s="1" t="s">
        <v>65</v>
      </c>
      <c r="AD130" s="110" t="s">
        <v>48</v>
      </c>
      <c r="AE130" s="1">
        <v>20</v>
      </c>
    </row>
    <row r="131" spans="28:31" x14ac:dyDescent="0.15">
      <c r="AC131" s="11" t="s">
        <v>66</v>
      </c>
      <c r="AD131" s="110" t="s">
        <v>49</v>
      </c>
      <c r="AE131" s="1">
        <v>35</v>
      </c>
    </row>
    <row r="132" spans="28:31" x14ac:dyDescent="0.15">
      <c r="AC132" s="11" t="s">
        <v>67</v>
      </c>
      <c r="AD132" s="110" t="s">
        <v>50</v>
      </c>
      <c r="AE132" s="1">
        <v>45</v>
      </c>
    </row>
    <row r="133" spans="28:31" x14ac:dyDescent="0.15">
      <c r="AC133" s="11" t="s">
        <v>68</v>
      </c>
      <c r="AD133" s="110" t="s">
        <v>97</v>
      </c>
      <c r="AE133" s="1">
        <v>55</v>
      </c>
    </row>
    <row r="135" spans="28:31" x14ac:dyDescent="0.15">
      <c r="AC135" t="s">
        <v>69</v>
      </c>
    </row>
    <row r="136" spans="28:31" x14ac:dyDescent="0.15">
      <c r="AC136" s="53" t="s">
        <v>96</v>
      </c>
    </row>
    <row r="138" spans="28:31" x14ac:dyDescent="0.15">
      <c r="AB138" t="s">
        <v>61</v>
      </c>
    </row>
    <row r="139" spans="28:31" x14ac:dyDescent="0.15">
      <c r="AC139" s="7" t="s">
        <v>62</v>
      </c>
    </row>
    <row r="140" spans="28:31" x14ac:dyDescent="0.15">
      <c r="AC140" t="s">
        <v>58</v>
      </c>
    </row>
    <row r="142" spans="28:31" x14ac:dyDescent="0.15">
      <c r="AC142" s="7" t="s">
        <v>63</v>
      </c>
    </row>
    <row r="143" spans="28:31" x14ac:dyDescent="0.15">
      <c r="AC143" s="53" t="s">
        <v>60</v>
      </c>
    </row>
    <row r="145" spans="29:31" x14ac:dyDescent="0.15">
      <c r="AC145" t="s">
        <v>89</v>
      </c>
    </row>
    <row r="146" spans="29:31" x14ac:dyDescent="0.15">
      <c r="AC146" s="111" t="s">
        <v>53</v>
      </c>
      <c r="AD146" s="110" t="s">
        <v>57</v>
      </c>
      <c r="AE146" s="110" t="s">
        <v>37</v>
      </c>
    </row>
    <row r="147" spans="29:31" x14ac:dyDescent="0.15">
      <c r="AC147" s="1" t="s">
        <v>122</v>
      </c>
      <c r="AD147" s="68" t="s">
        <v>47</v>
      </c>
      <c r="AE147" s="1">
        <v>0</v>
      </c>
    </row>
    <row r="148" spans="29:31" x14ac:dyDescent="0.15">
      <c r="AC148" s="29" t="s">
        <v>123</v>
      </c>
      <c r="AD148" s="65" t="s">
        <v>102</v>
      </c>
      <c r="AE148" s="29">
        <v>10</v>
      </c>
    </row>
    <row r="149" spans="29:31" x14ac:dyDescent="0.15">
      <c r="AC149" s="61" t="s">
        <v>110</v>
      </c>
      <c r="AD149" s="66" t="s">
        <v>102</v>
      </c>
      <c r="AE149" s="61">
        <v>10</v>
      </c>
    </row>
    <row r="150" spans="29:31" x14ac:dyDescent="0.15">
      <c r="AC150" s="30" t="s">
        <v>124</v>
      </c>
      <c r="AD150" s="67" t="s">
        <v>102</v>
      </c>
      <c r="AE150" s="30">
        <v>10</v>
      </c>
    </row>
    <row r="151" spans="29:31" x14ac:dyDescent="0.15">
      <c r="AC151" s="62" t="s">
        <v>111</v>
      </c>
      <c r="AD151" s="65" t="s">
        <v>103</v>
      </c>
      <c r="AE151" s="29">
        <v>20</v>
      </c>
    </row>
    <row r="152" spans="29:31" x14ac:dyDescent="0.15">
      <c r="AC152" s="63" t="s">
        <v>112</v>
      </c>
      <c r="AD152" s="66" t="s">
        <v>103</v>
      </c>
      <c r="AE152" s="61">
        <v>20</v>
      </c>
    </row>
    <row r="153" spans="29:31" x14ac:dyDescent="0.15">
      <c r="AC153" s="63" t="s">
        <v>113</v>
      </c>
      <c r="AD153" s="66" t="s">
        <v>103</v>
      </c>
      <c r="AE153" s="61">
        <v>20</v>
      </c>
    </row>
    <row r="154" spans="29:31" x14ac:dyDescent="0.15">
      <c r="AC154" s="63" t="s">
        <v>114</v>
      </c>
      <c r="AD154" s="66" t="s">
        <v>103</v>
      </c>
      <c r="AE154" s="61">
        <v>20</v>
      </c>
    </row>
    <row r="155" spans="29:31" x14ac:dyDescent="0.15">
      <c r="AC155" s="64" t="s">
        <v>115</v>
      </c>
      <c r="AD155" s="67" t="s">
        <v>103</v>
      </c>
      <c r="AE155" s="30">
        <v>20</v>
      </c>
    </row>
    <row r="156" spans="29:31" x14ac:dyDescent="0.15">
      <c r="AC156" s="62" t="s">
        <v>125</v>
      </c>
      <c r="AD156" s="65" t="s">
        <v>59</v>
      </c>
      <c r="AE156" s="29">
        <v>30</v>
      </c>
    </row>
    <row r="157" spans="29:31" x14ac:dyDescent="0.15">
      <c r="AC157" s="63" t="s">
        <v>116</v>
      </c>
      <c r="AD157" s="66" t="s">
        <v>59</v>
      </c>
      <c r="AE157" s="61">
        <v>30</v>
      </c>
    </row>
    <row r="158" spans="29:31" x14ac:dyDescent="0.15">
      <c r="AC158" s="64" t="s">
        <v>117</v>
      </c>
      <c r="AD158" s="67" t="s">
        <v>59</v>
      </c>
      <c r="AE158" s="30">
        <v>30</v>
      </c>
    </row>
    <row r="159" spans="29:31" x14ac:dyDescent="0.15">
      <c r="AC159" s="62" t="s">
        <v>118</v>
      </c>
      <c r="AD159" s="65" t="s">
        <v>97</v>
      </c>
      <c r="AE159" s="29">
        <v>50</v>
      </c>
    </row>
    <row r="160" spans="29:31" x14ac:dyDescent="0.15">
      <c r="AC160" s="63" t="s">
        <v>119</v>
      </c>
      <c r="AD160" s="66" t="s">
        <v>97</v>
      </c>
      <c r="AE160" s="61">
        <v>50</v>
      </c>
    </row>
    <row r="161" spans="29:31" x14ac:dyDescent="0.15">
      <c r="AC161" s="63" t="s">
        <v>120</v>
      </c>
      <c r="AD161" s="66" t="s">
        <v>97</v>
      </c>
      <c r="AE161" s="61">
        <v>50</v>
      </c>
    </row>
    <row r="162" spans="29:31" x14ac:dyDescent="0.15">
      <c r="AC162" s="64" t="s">
        <v>121</v>
      </c>
      <c r="AD162" s="67" t="s">
        <v>97</v>
      </c>
      <c r="AE162" s="30">
        <v>50</v>
      </c>
    </row>
    <row r="163" spans="29:31" x14ac:dyDescent="0.15">
      <c r="AC163" s="7"/>
      <c r="AD163" s="7"/>
      <c r="AE163" s="7"/>
    </row>
    <row r="164" spans="29:31" x14ac:dyDescent="0.15">
      <c r="AC164" s="7" t="s">
        <v>90</v>
      </c>
    </row>
    <row r="165" spans="29:31" x14ac:dyDescent="0.15">
      <c r="AC165" s="111" t="s">
        <v>53</v>
      </c>
      <c r="AD165" s="110" t="s">
        <v>57</v>
      </c>
      <c r="AE165" s="110" t="s">
        <v>37</v>
      </c>
    </row>
    <row r="166" spans="29:31" x14ac:dyDescent="0.15">
      <c r="AC166" s="1" t="s">
        <v>52</v>
      </c>
      <c r="AD166" s="110" t="s">
        <v>47</v>
      </c>
      <c r="AE166" s="1">
        <v>0</v>
      </c>
    </row>
    <row r="167" spans="29:31" x14ac:dyDescent="0.15">
      <c r="AC167" s="1" t="s">
        <v>54</v>
      </c>
      <c r="AD167" s="110" t="s">
        <v>48</v>
      </c>
      <c r="AE167" s="1">
        <v>30</v>
      </c>
    </row>
    <row r="168" spans="29:31" x14ac:dyDescent="0.15">
      <c r="AC168" s="11" t="s">
        <v>55</v>
      </c>
      <c r="AD168" s="110" t="s">
        <v>49</v>
      </c>
      <c r="AE168" s="1">
        <v>40</v>
      </c>
    </row>
    <row r="169" spans="29:31" x14ac:dyDescent="0.15">
      <c r="AC169" s="11" t="s">
        <v>56</v>
      </c>
      <c r="AD169" s="110" t="s">
        <v>50</v>
      </c>
      <c r="AE169" s="1">
        <v>50</v>
      </c>
    </row>
    <row r="171" spans="29:31" x14ac:dyDescent="0.15">
      <c r="AC171" t="s">
        <v>72</v>
      </c>
    </row>
    <row r="172" spans="29:31" x14ac:dyDescent="0.15">
      <c r="AC172" t="s">
        <v>58</v>
      </c>
    </row>
    <row r="174" spans="29:31" x14ac:dyDescent="0.15">
      <c r="AC174" t="s">
        <v>73</v>
      </c>
    </row>
    <row r="175" spans="29:31" x14ac:dyDescent="0.15">
      <c r="AC175" s="53" t="s">
        <v>60</v>
      </c>
    </row>
    <row r="178" spans="27:31" x14ac:dyDescent="0.15">
      <c r="AA178" t="s">
        <v>38</v>
      </c>
    </row>
    <row r="180" spans="27:31" x14ac:dyDescent="0.15">
      <c r="AB180" t="s">
        <v>28</v>
      </c>
    </row>
    <row r="181" spans="27:31" ht="40.5" x14ac:dyDescent="0.15">
      <c r="AC181" t="s">
        <v>143</v>
      </c>
      <c r="AD181" s="105" t="s">
        <v>152</v>
      </c>
      <c r="AE181" s="106" t="s">
        <v>144</v>
      </c>
    </row>
    <row r="182" spans="27:31" x14ac:dyDescent="0.15">
      <c r="AC182" s="25" t="s">
        <v>42</v>
      </c>
      <c r="AD182" s="99">
        <f>H29</f>
        <v>0.96</v>
      </c>
      <c r="AE182" s="103">
        <f>ROUND(AD182*0.0136*(44/12),2)</f>
        <v>0.05</v>
      </c>
    </row>
    <row r="183" spans="27:31" x14ac:dyDescent="0.15">
      <c r="AC183" s="27" t="s">
        <v>136</v>
      </c>
      <c r="AD183" s="100">
        <f>H29</f>
        <v>0.96</v>
      </c>
      <c r="AE183" s="104">
        <f>ROUND((AD183/9.76)*0.365,2)</f>
        <v>0.04</v>
      </c>
    </row>
    <row r="184" spans="27:31" x14ac:dyDescent="0.15">
      <c r="AC184" s="25" t="s">
        <v>43</v>
      </c>
      <c r="AD184" s="99">
        <f>H30</f>
        <v>0.2</v>
      </c>
      <c r="AE184" s="103">
        <f>ROUND(AD184*0.0136*(44/12),2)</f>
        <v>0.01</v>
      </c>
    </row>
    <row r="185" spans="27:31" x14ac:dyDescent="0.15">
      <c r="AC185" s="27" t="s">
        <v>138</v>
      </c>
      <c r="AD185" s="100">
        <f>H30</f>
        <v>0.2</v>
      </c>
      <c r="AE185" s="104">
        <f>ROUND((AD185/9.76)*0.365,2)</f>
        <v>0.01</v>
      </c>
    </row>
    <row r="186" spans="27:31" x14ac:dyDescent="0.15">
      <c r="AC186" s="7"/>
      <c r="AD186" s="12"/>
      <c r="AE186" s="7"/>
    </row>
    <row r="187" spans="27:31" x14ac:dyDescent="0.15">
      <c r="AB187" t="s">
        <v>18</v>
      </c>
    </row>
    <row r="188" spans="27:31" ht="27" x14ac:dyDescent="0.15">
      <c r="AC188" t="s">
        <v>25</v>
      </c>
      <c r="AD188" s="106" t="s">
        <v>144</v>
      </c>
    </row>
    <row r="189" spans="27:31" x14ac:dyDescent="0.15">
      <c r="AC189" s="25" t="s">
        <v>134</v>
      </c>
      <c r="AD189" s="77">
        <v>0</v>
      </c>
    </row>
    <row r="190" spans="27:31" x14ac:dyDescent="0.15">
      <c r="AC190" s="26" t="s">
        <v>131</v>
      </c>
      <c r="AD190" s="101">
        <v>0.78</v>
      </c>
    </row>
    <row r="191" spans="27:31" x14ac:dyDescent="0.15">
      <c r="AC191" s="26" t="s">
        <v>132</v>
      </c>
      <c r="AD191" s="101">
        <v>0.66</v>
      </c>
    </row>
    <row r="192" spans="27:31" x14ac:dyDescent="0.15">
      <c r="AC192" s="27" t="s">
        <v>133</v>
      </c>
      <c r="AD192" s="102">
        <v>0.33</v>
      </c>
    </row>
    <row r="194" spans="28:30" ht="40.5" x14ac:dyDescent="0.15">
      <c r="AB194" t="s">
        <v>33</v>
      </c>
      <c r="AD194" s="107" t="s">
        <v>145</v>
      </c>
    </row>
    <row r="195" spans="28:30" x14ac:dyDescent="0.15">
      <c r="AC195" s="25" t="s">
        <v>42</v>
      </c>
      <c r="AD195" s="103">
        <f>ROUND(F29*0.0136*(44/12),2)</f>
        <v>0.48</v>
      </c>
    </row>
    <row r="196" spans="28:30" x14ac:dyDescent="0.15">
      <c r="AC196" s="27" t="s">
        <v>136</v>
      </c>
      <c r="AD196" s="104">
        <f>ROUND((F29/9.76)*0.365,2)</f>
        <v>0.36</v>
      </c>
    </row>
    <row r="197" spans="28:30" x14ac:dyDescent="0.15">
      <c r="AC197" s="25" t="s">
        <v>43</v>
      </c>
      <c r="AD197" s="103">
        <f>ROUND(F30*0.0136*(44/12),2)</f>
        <v>0.1</v>
      </c>
    </row>
    <row r="198" spans="28:30" x14ac:dyDescent="0.15">
      <c r="AC198" s="27" t="s">
        <v>138</v>
      </c>
      <c r="AD198" s="104">
        <f>ROUND((F30/9.76)*0.365,2)</f>
        <v>0.08</v>
      </c>
    </row>
  </sheetData>
  <sheetProtection algorithmName="SHA-512" hashValue="UYrb37xoCkwXVGC3hReESoRm84Fbo5fR/gDFIw0ogdln2RyVyapUlDn8J4AOv3B3yfqRJYMcBvqYJmE1CtBp1A==" saltValue="P2K81R2nkzN/EkI1PuBoyQ==" spinCount="100000" sheet="1" objects="1" scenarios="1"/>
  <mergeCells count="14">
    <mergeCell ref="C58:C60"/>
    <mergeCell ref="C61:D61"/>
    <mergeCell ref="C51:D51"/>
    <mergeCell ref="G52:G61"/>
    <mergeCell ref="F5:F9"/>
    <mergeCell ref="C52:C57"/>
    <mergeCell ref="D19:I19"/>
    <mergeCell ref="C26:H26"/>
    <mergeCell ref="C19:C20"/>
    <mergeCell ref="F14:M14"/>
    <mergeCell ref="F15:M15"/>
    <mergeCell ref="F16:M16"/>
    <mergeCell ref="F17:M17"/>
    <mergeCell ref="F13:M13"/>
  </mergeCells>
  <phoneticPr fontId="1"/>
  <dataValidations count="7">
    <dataValidation type="list" allowBlank="1" showErrorMessage="1" sqref="F15:M15">
      <formula1>$AC$129:$AC$133</formula1>
    </dataValidation>
    <dataValidation type="list" allowBlank="1" showErrorMessage="1" sqref="F16:M16">
      <formula1>$AC$147:$AC$162</formula1>
    </dataValidation>
    <dataValidation type="list" allowBlank="1" showErrorMessage="1" sqref="F17:M17">
      <formula1>$AC$166:$AC$169</formula1>
    </dataValidation>
    <dataValidation type="list" allowBlank="1" showInputMessage="1" showErrorMessage="1" sqref="C45">
      <formula1>$AC$189:$AC$192</formula1>
    </dataValidation>
    <dataValidation type="list" allowBlank="1" showInputMessage="1" showErrorMessage="1" sqref="C29">
      <formula1>$AC$195:$AC$196</formula1>
    </dataValidation>
    <dataValidation type="list" allowBlank="1" showInputMessage="1" showErrorMessage="1" sqref="C30">
      <formula1>$AC$197:$AC$198</formula1>
    </dataValidation>
    <dataValidation type="list" allowBlank="1" showInputMessage="1" showErrorMessage="1" sqref="F14:M14">
      <formula1>$AC$109:$AC$115</formula1>
    </dataValidation>
  </dataValidations>
  <pageMargins left="0.25" right="0.25" top="0.75" bottom="0.75" header="0.3" footer="0.3"/>
  <pageSetup paperSize="9" scale="57" orientation="portrait" r:id="rId1"/>
  <headerFooter>
    <oddHeader>&amp;C&amp;14&amp;F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E98"/>
  <sheetViews>
    <sheetView view="pageBreakPreview" zoomScale="90" zoomScaleNormal="80" zoomScaleSheetLayoutView="90" workbookViewId="0"/>
  </sheetViews>
  <sheetFormatPr defaultRowHeight="13.5" x14ac:dyDescent="0.15"/>
  <cols>
    <col min="3" max="3" width="125.875" bestFit="1" customWidth="1"/>
    <col min="4" max="4" width="14.875" customWidth="1"/>
    <col min="5" max="6" width="12.75" bestFit="1" customWidth="1"/>
  </cols>
  <sheetData>
    <row r="2" spans="1:5" x14ac:dyDescent="0.15">
      <c r="A2" t="s">
        <v>93</v>
      </c>
    </row>
    <row r="3" spans="1:5" x14ac:dyDescent="0.15">
      <c r="B3" t="s">
        <v>70</v>
      </c>
    </row>
    <row r="4" spans="1:5" x14ac:dyDescent="0.15">
      <c r="C4" s="7" t="s">
        <v>74</v>
      </c>
      <c r="D4" s="7"/>
      <c r="E4" s="7"/>
    </row>
    <row r="5" spans="1:5" x14ac:dyDescent="0.15">
      <c r="C5" t="s">
        <v>94</v>
      </c>
    </row>
    <row r="7" spans="1:5" x14ac:dyDescent="0.15">
      <c r="C7" s="53" t="s">
        <v>87</v>
      </c>
      <c r="D7" s="53"/>
      <c r="E7" s="53"/>
    </row>
    <row r="8" spans="1:5" x14ac:dyDescent="0.15">
      <c r="C8" s="60" t="s">
        <v>53</v>
      </c>
      <c r="D8" s="28" t="s">
        <v>57</v>
      </c>
      <c r="E8" s="28" t="s">
        <v>51</v>
      </c>
    </row>
    <row r="9" spans="1:5" x14ac:dyDescent="0.15">
      <c r="C9" s="1" t="s">
        <v>78</v>
      </c>
      <c r="D9" s="58" t="s">
        <v>47</v>
      </c>
      <c r="E9" s="1">
        <v>0</v>
      </c>
    </row>
    <row r="10" spans="1:5" x14ac:dyDescent="0.15">
      <c r="C10" s="29" t="s">
        <v>79</v>
      </c>
      <c r="D10" s="65" t="s">
        <v>102</v>
      </c>
      <c r="E10" s="29">
        <v>3</v>
      </c>
    </row>
    <row r="11" spans="1:5" x14ac:dyDescent="0.15">
      <c r="C11" s="61" t="s">
        <v>83</v>
      </c>
      <c r="D11" s="66" t="s">
        <v>102</v>
      </c>
      <c r="E11" s="61">
        <v>3</v>
      </c>
    </row>
    <row r="12" spans="1:5" x14ac:dyDescent="0.15">
      <c r="C12" s="30" t="s">
        <v>81</v>
      </c>
      <c r="D12" s="67" t="s">
        <v>102</v>
      </c>
      <c r="E12" s="30">
        <v>3</v>
      </c>
    </row>
    <row r="13" spans="1:5" x14ac:dyDescent="0.15">
      <c r="C13" s="29" t="s">
        <v>80</v>
      </c>
      <c r="D13" s="65" t="s">
        <v>103</v>
      </c>
      <c r="E13" s="29">
        <v>5</v>
      </c>
    </row>
    <row r="14" spans="1:5" x14ac:dyDescent="0.15">
      <c r="C14" s="30" t="s">
        <v>84</v>
      </c>
      <c r="D14" s="67" t="s">
        <v>104</v>
      </c>
      <c r="E14" s="30">
        <v>5</v>
      </c>
    </row>
    <row r="15" spans="1:5" x14ac:dyDescent="0.15">
      <c r="C15" s="1" t="s">
        <v>82</v>
      </c>
      <c r="D15" s="58" t="s">
        <v>59</v>
      </c>
      <c r="E15" s="1">
        <v>10</v>
      </c>
    </row>
    <row r="17" spans="2:5" x14ac:dyDescent="0.15">
      <c r="C17" t="s">
        <v>75</v>
      </c>
    </row>
    <row r="18" spans="2:5" x14ac:dyDescent="0.15">
      <c r="C18" t="s">
        <v>85</v>
      </c>
    </row>
    <row r="20" spans="2:5" x14ac:dyDescent="0.15">
      <c r="C20" t="s">
        <v>76</v>
      </c>
    </row>
    <row r="21" spans="2:5" x14ac:dyDescent="0.15">
      <c r="C21" t="s">
        <v>95</v>
      </c>
    </row>
    <row r="23" spans="2:5" x14ac:dyDescent="0.15">
      <c r="C23" t="s">
        <v>77</v>
      </c>
    </row>
    <row r="24" spans="2:5" x14ac:dyDescent="0.15">
      <c r="C24" t="s">
        <v>86</v>
      </c>
    </row>
    <row r="26" spans="2:5" x14ac:dyDescent="0.15">
      <c r="B26" t="s">
        <v>71</v>
      </c>
    </row>
    <row r="27" spans="2:5" x14ac:dyDescent="0.15">
      <c r="C27" s="7" t="s">
        <v>88</v>
      </c>
    </row>
    <row r="28" spans="2:5" x14ac:dyDescent="0.15">
      <c r="C28" s="60" t="s">
        <v>53</v>
      </c>
      <c r="D28" s="28" t="s">
        <v>57</v>
      </c>
      <c r="E28" s="4" t="s">
        <v>51</v>
      </c>
    </row>
    <row r="29" spans="2:5" x14ac:dyDescent="0.15">
      <c r="C29" s="1" t="s">
        <v>64</v>
      </c>
      <c r="D29" s="28" t="s">
        <v>47</v>
      </c>
      <c r="E29" s="1">
        <v>0</v>
      </c>
    </row>
    <row r="30" spans="2:5" x14ac:dyDescent="0.15">
      <c r="C30" s="1" t="s">
        <v>65</v>
      </c>
      <c r="D30" s="28" t="s">
        <v>48</v>
      </c>
      <c r="E30" s="1">
        <v>20</v>
      </c>
    </row>
    <row r="31" spans="2:5" x14ac:dyDescent="0.15">
      <c r="C31" s="11" t="s">
        <v>66</v>
      </c>
      <c r="D31" s="28" t="s">
        <v>49</v>
      </c>
      <c r="E31" s="1">
        <v>35</v>
      </c>
    </row>
    <row r="32" spans="2:5" x14ac:dyDescent="0.15">
      <c r="C32" s="11" t="s">
        <v>67</v>
      </c>
      <c r="D32" s="28" t="s">
        <v>50</v>
      </c>
      <c r="E32" s="1">
        <v>45</v>
      </c>
    </row>
    <row r="33" spans="2:5" x14ac:dyDescent="0.15">
      <c r="C33" s="11" t="s">
        <v>68</v>
      </c>
      <c r="D33" s="28" t="s">
        <v>97</v>
      </c>
      <c r="E33" s="1">
        <v>55</v>
      </c>
    </row>
    <row r="35" spans="2:5" x14ac:dyDescent="0.15">
      <c r="C35" t="s">
        <v>69</v>
      </c>
    </row>
    <row r="36" spans="2:5" x14ac:dyDescent="0.15">
      <c r="C36" s="53" t="s">
        <v>96</v>
      </c>
    </row>
    <row r="38" spans="2:5" x14ac:dyDescent="0.15">
      <c r="B38" t="s">
        <v>61</v>
      </c>
    </row>
    <row r="39" spans="2:5" x14ac:dyDescent="0.15">
      <c r="C39" s="7" t="s">
        <v>62</v>
      </c>
    </row>
    <row r="40" spans="2:5" x14ac:dyDescent="0.15">
      <c r="C40" t="s">
        <v>58</v>
      </c>
    </row>
    <row r="42" spans="2:5" x14ac:dyDescent="0.15">
      <c r="C42" s="7" t="s">
        <v>63</v>
      </c>
    </row>
    <row r="43" spans="2:5" x14ac:dyDescent="0.15">
      <c r="C43" s="53" t="s">
        <v>60</v>
      </c>
    </row>
    <row r="45" spans="2:5" x14ac:dyDescent="0.15">
      <c r="C45" t="s">
        <v>89</v>
      </c>
    </row>
    <row r="46" spans="2:5" x14ac:dyDescent="0.15">
      <c r="C46" s="60" t="s">
        <v>53</v>
      </c>
      <c r="D46" s="28" t="s">
        <v>57</v>
      </c>
      <c r="E46" s="28" t="s">
        <v>51</v>
      </c>
    </row>
    <row r="47" spans="2:5" x14ac:dyDescent="0.15">
      <c r="C47" s="1" t="s">
        <v>122</v>
      </c>
      <c r="D47" s="68" t="s">
        <v>47</v>
      </c>
      <c r="E47" s="1">
        <v>0</v>
      </c>
    </row>
    <row r="48" spans="2:5" x14ac:dyDescent="0.15">
      <c r="C48" s="29" t="s">
        <v>123</v>
      </c>
      <c r="D48" s="65" t="s">
        <v>102</v>
      </c>
      <c r="E48" s="29">
        <v>10</v>
      </c>
    </row>
    <row r="49" spans="3:5" x14ac:dyDescent="0.15">
      <c r="C49" s="61" t="s">
        <v>110</v>
      </c>
      <c r="D49" s="66" t="s">
        <v>102</v>
      </c>
      <c r="E49" s="61">
        <v>10</v>
      </c>
    </row>
    <row r="50" spans="3:5" x14ac:dyDescent="0.15">
      <c r="C50" s="30" t="s">
        <v>124</v>
      </c>
      <c r="D50" s="67" t="s">
        <v>102</v>
      </c>
      <c r="E50" s="30">
        <v>10</v>
      </c>
    </row>
    <row r="51" spans="3:5" x14ac:dyDescent="0.15">
      <c r="C51" s="62" t="s">
        <v>111</v>
      </c>
      <c r="D51" s="65" t="s">
        <v>103</v>
      </c>
      <c r="E51" s="29">
        <v>20</v>
      </c>
    </row>
    <row r="52" spans="3:5" x14ac:dyDescent="0.15">
      <c r="C52" s="63" t="s">
        <v>112</v>
      </c>
      <c r="D52" s="66" t="s">
        <v>104</v>
      </c>
      <c r="E52" s="61">
        <v>20</v>
      </c>
    </row>
    <row r="53" spans="3:5" x14ac:dyDescent="0.15">
      <c r="C53" s="63" t="s">
        <v>113</v>
      </c>
      <c r="D53" s="66" t="s">
        <v>104</v>
      </c>
      <c r="E53" s="61">
        <v>20</v>
      </c>
    </row>
    <row r="54" spans="3:5" x14ac:dyDescent="0.15">
      <c r="C54" s="63" t="s">
        <v>114</v>
      </c>
      <c r="D54" s="66" t="s">
        <v>104</v>
      </c>
      <c r="E54" s="61">
        <v>20</v>
      </c>
    </row>
    <row r="55" spans="3:5" x14ac:dyDescent="0.15">
      <c r="C55" s="64" t="s">
        <v>115</v>
      </c>
      <c r="D55" s="67" t="s">
        <v>104</v>
      </c>
      <c r="E55" s="30">
        <v>20</v>
      </c>
    </row>
    <row r="56" spans="3:5" x14ac:dyDescent="0.15">
      <c r="C56" s="62" t="s">
        <v>125</v>
      </c>
      <c r="D56" s="65" t="s">
        <v>105</v>
      </c>
      <c r="E56" s="29">
        <v>30</v>
      </c>
    </row>
    <row r="57" spans="3:5" x14ac:dyDescent="0.15">
      <c r="C57" s="63" t="s">
        <v>116</v>
      </c>
      <c r="D57" s="66" t="s">
        <v>106</v>
      </c>
      <c r="E57" s="61">
        <v>30</v>
      </c>
    </row>
    <row r="58" spans="3:5" x14ac:dyDescent="0.15">
      <c r="C58" s="64" t="s">
        <v>117</v>
      </c>
      <c r="D58" s="67" t="s">
        <v>106</v>
      </c>
      <c r="E58" s="30">
        <v>30</v>
      </c>
    </row>
    <row r="59" spans="3:5" x14ac:dyDescent="0.15">
      <c r="C59" s="62" t="s">
        <v>118</v>
      </c>
      <c r="D59" s="65" t="s">
        <v>107</v>
      </c>
      <c r="E59" s="29">
        <v>50</v>
      </c>
    </row>
    <row r="60" spans="3:5" x14ac:dyDescent="0.15">
      <c r="C60" s="63" t="s">
        <v>119</v>
      </c>
      <c r="D60" s="66" t="s">
        <v>108</v>
      </c>
      <c r="E60" s="61">
        <v>50</v>
      </c>
    </row>
    <row r="61" spans="3:5" x14ac:dyDescent="0.15">
      <c r="C61" s="63" t="s">
        <v>120</v>
      </c>
      <c r="D61" s="66" t="s">
        <v>108</v>
      </c>
      <c r="E61" s="61">
        <v>50</v>
      </c>
    </row>
    <row r="62" spans="3:5" x14ac:dyDescent="0.15">
      <c r="C62" s="64" t="s">
        <v>121</v>
      </c>
      <c r="D62" s="67" t="s">
        <v>108</v>
      </c>
      <c r="E62" s="30">
        <v>50</v>
      </c>
    </row>
    <row r="63" spans="3:5" x14ac:dyDescent="0.15">
      <c r="C63" s="7"/>
      <c r="D63" s="7"/>
      <c r="E63" s="7"/>
    </row>
    <row r="64" spans="3:5" x14ac:dyDescent="0.15">
      <c r="C64" s="7" t="s">
        <v>90</v>
      </c>
    </row>
    <row r="65" spans="1:5" x14ac:dyDescent="0.15">
      <c r="C65" s="60" t="s">
        <v>53</v>
      </c>
      <c r="D65" s="28" t="s">
        <v>57</v>
      </c>
      <c r="E65" s="28" t="s">
        <v>51</v>
      </c>
    </row>
    <row r="66" spans="1:5" x14ac:dyDescent="0.15">
      <c r="C66" s="1" t="s">
        <v>52</v>
      </c>
      <c r="D66" s="28" t="s">
        <v>47</v>
      </c>
      <c r="E66" s="1">
        <v>0</v>
      </c>
    </row>
    <row r="67" spans="1:5" x14ac:dyDescent="0.15">
      <c r="C67" s="1" t="s">
        <v>54</v>
      </c>
      <c r="D67" s="28" t="s">
        <v>48</v>
      </c>
      <c r="E67" s="1">
        <v>30</v>
      </c>
    </row>
    <row r="68" spans="1:5" x14ac:dyDescent="0.15">
      <c r="C68" s="11" t="s">
        <v>55</v>
      </c>
      <c r="D68" s="28" t="s">
        <v>49</v>
      </c>
      <c r="E68" s="1">
        <v>40</v>
      </c>
    </row>
    <row r="69" spans="1:5" x14ac:dyDescent="0.15">
      <c r="C69" s="11" t="s">
        <v>56</v>
      </c>
      <c r="D69" s="28" t="s">
        <v>50</v>
      </c>
      <c r="E69" s="1">
        <v>50</v>
      </c>
    </row>
    <row r="71" spans="1:5" x14ac:dyDescent="0.15">
      <c r="C71" t="s">
        <v>72</v>
      </c>
    </row>
    <row r="72" spans="1:5" x14ac:dyDescent="0.15">
      <c r="C72" t="s">
        <v>58</v>
      </c>
    </row>
    <row r="74" spans="1:5" x14ac:dyDescent="0.15">
      <c r="C74" t="s">
        <v>73</v>
      </c>
    </row>
    <row r="75" spans="1:5" x14ac:dyDescent="0.15">
      <c r="C75" s="53" t="s">
        <v>60</v>
      </c>
    </row>
    <row r="78" spans="1:5" x14ac:dyDescent="0.15">
      <c r="A78" t="s">
        <v>38</v>
      </c>
    </row>
    <row r="80" spans="1:5" x14ac:dyDescent="0.15">
      <c r="B80" t="s">
        <v>28</v>
      </c>
    </row>
    <row r="81" spans="2:5" ht="40.5" x14ac:dyDescent="0.15">
      <c r="C81" t="s">
        <v>143</v>
      </c>
      <c r="D81" s="105" t="s">
        <v>152</v>
      </c>
      <c r="E81" s="106" t="s">
        <v>144</v>
      </c>
    </row>
    <row r="82" spans="2:5" x14ac:dyDescent="0.15">
      <c r="C82" s="25" t="s">
        <v>42</v>
      </c>
      <c r="D82" s="99">
        <f>集計表!H29</f>
        <v>0.96</v>
      </c>
      <c r="E82" s="103">
        <f>ROUND(D82*0.0136*(44/12),2)</f>
        <v>0.05</v>
      </c>
    </row>
    <row r="83" spans="2:5" x14ac:dyDescent="0.15">
      <c r="C83" s="27" t="s">
        <v>136</v>
      </c>
      <c r="D83" s="100">
        <f>集計表!H29</f>
        <v>0.96</v>
      </c>
      <c r="E83" s="104">
        <f>ROUND((D83/9.76)*0.365,2)</f>
        <v>0.04</v>
      </c>
    </row>
    <row r="84" spans="2:5" x14ac:dyDescent="0.15">
      <c r="C84" s="25" t="s">
        <v>43</v>
      </c>
      <c r="D84" s="99">
        <f>集計表!H30</f>
        <v>0.2</v>
      </c>
      <c r="E84" s="103">
        <f>ROUND(D84*0.0136*(44/12),2)</f>
        <v>0.01</v>
      </c>
    </row>
    <row r="85" spans="2:5" x14ac:dyDescent="0.15">
      <c r="C85" s="27" t="s">
        <v>138</v>
      </c>
      <c r="D85" s="100">
        <f>集計表!H30</f>
        <v>0.2</v>
      </c>
      <c r="E85" s="104">
        <f>ROUND((D85/9.76)*0.365,2)</f>
        <v>0.01</v>
      </c>
    </row>
    <row r="86" spans="2:5" x14ac:dyDescent="0.15">
      <c r="C86" s="7"/>
      <c r="D86" s="12"/>
      <c r="E86" s="7"/>
    </row>
    <row r="87" spans="2:5" x14ac:dyDescent="0.15">
      <c r="B87" t="s">
        <v>18</v>
      </c>
    </row>
    <row r="88" spans="2:5" ht="27" x14ac:dyDescent="0.15">
      <c r="C88" t="s">
        <v>25</v>
      </c>
      <c r="D88" s="106" t="s">
        <v>144</v>
      </c>
    </row>
    <row r="89" spans="2:5" x14ac:dyDescent="0.15">
      <c r="C89" s="25" t="s">
        <v>134</v>
      </c>
      <c r="D89" s="77">
        <v>0</v>
      </c>
    </row>
    <row r="90" spans="2:5" x14ac:dyDescent="0.15">
      <c r="C90" s="26" t="s">
        <v>131</v>
      </c>
      <c r="D90" s="101">
        <v>0.78</v>
      </c>
    </row>
    <row r="91" spans="2:5" x14ac:dyDescent="0.15">
      <c r="C91" s="26" t="s">
        <v>132</v>
      </c>
      <c r="D91" s="101">
        <v>0.66</v>
      </c>
    </row>
    <row r="92" spans="2:5" x14ac:dyDescent="0.15">
      <c r="C92" s="27" t="s">
        <v>133</v>
      </c>
      <c r="D92" s="102">
        <v>0.33</v>
      </c>
    </row>
    <row r="94" spans="2:5" ht="40.5" x14ac:dyDescent="0.15">
      <c r="B94" t="s">
        <v>33</v>
      </c>
      <c r="D94" s="107" t="s">
        <v>145</v>
      </c>
    </row>
    <row r="95" spans="2:5" x14ac:dyDescent="0.15">
      <c r="C95" s="25" t="s">
        <v>135</v>
      </c>
      <c r="D95" s="103">
        <f>ROUND(集計表!F29*0.0136*(44/12),2)</f>
        <v>0.48</v>
      </c>
    </row>
    <row r="96" spans="2:5" x14ac:dyDescent="0.15">
      <c r="C96" s="27" t="s">
        <v>136</v>
      </c>
      <c r="D96" s="104">
        <f>ROUND((集計表!F29/9.76)*0.365,2)</f>
        <v>0.36</v>
      </c>
    </row>
    <row r="97" spans="3:4" x14ac:dyDescent="0.15">
      <c r="C97" s="25" t="s">
        <v>137</v>
      </c>
      <c r="D97" s="103">
        <f>ROUND(集計表!F30*0.0136*(44/12),2)</f>
        <v>0.1</v>
      </c>
    </row>
    <row r="98" spans="3:4" x14ac:dyDescent="0.15">
      <c r="C98" s="27" t="s">
        <v>138</v>
      </c>
      <c r="D98" s="104">
        <f>ROUND((集計表!F30/9.76)*0.365,2)</f>
        <v>0.08</v>
      </c>
    </row>
  </sheetData>
  <sheetProtection algorithmName="SHA-512" hashValue="o6ckUDugY7XsRMAkVTU5eUK329BbxCa2yZ6YoHfTD5+LxBy3g3i9HXD606bwzUAZm0Wdq7D00Q8aZxBiTEG6/g==" saltValue="18MtaP+05wswzqNfo+JsXQ==" spinCount="10000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集計表</vt:lpstr>
      <vt:lpstr>省エネ手法</vt:lpstr>
      <vt:lpstr>集計表!Print_Area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2015-09-26T00:21:22Z</dcterms:modified>
</cp:coreProperties>
</file>